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ka\Documents\Proposal penelitian\"/>
    </mc:Choice>
  </mc:AlternateContent>
  <bookViews>
    <workbookView xWindow="0" yWindow="0" windowWidth="14600" windowHeight="7900" firstSheet="3" activeTab="4"/>
  </bookViews>
  <sheets>
    <sheet name="Uji Tekstur" sheetId="1" r:id="rId1"/>
    <sheet name="Uji Overrun" sheetId="2" r:id="rId2"/>
    <sheet name="Uji Warna L" sheetId="3" r:id="rId3"/>
    <sheet name="Uji Warna a" sheetId="13" r:id="rId4"/>
    <sheet name="Uji Warna b" sheetId="14" r:id="rId5"/>
    <sheet name="Uji Melting" sheetId="4" r:id="rId6"/>
    <sheet name="Uji TPT" sheetId="5" r:id="rId7"/>
    <sheet name="Uji Vit C" sheetId="6" r:id="rId8"/>
    <sheet name="Uji Aktivitas Antioksidan" sheetId="7" r:id="rId9"/>
    <sheet name="Terbaik" sheetId="10" r:id="rId10"/>
    <sheet name="Orlep Warna" sheetId="11" r:id="rId11"/>
    <sheet name="Orlep Tekstur" sheetId="15" r:id="rId12"/>
    <sheet name="Orlep Aroma" sheetId="16" r:id="rId13"/>
    <sheet name="Orlep Rasa" sheetId="17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4" i="17" l="1"/>
  <c r="N86" i="17"/>
  <c r="P98" i="17" s="1"/>
  <c r="M46" i="17"/>
  <c r="U36" i="17"/>
  <c r="T36" i="17"/>
  <c r="S36" i="17"/>
  <c r="R36" i="17"/>
  <c r="Q36" i="17"/>
  <c r="P36" i="17"/>
  <c r="O36" i="17"/>
  <c r="N36" i="17"/>
  <c r="M36" i="17"/>
  <c r="J36" i="17"/>
  <c r="I36" i="17"/>
  <c r="H36" i="17"/>
  <c r="G36" i="17"/>
  <c r="F36" i="17"/>
  <c r="E36" i="17"/>
  <c r="D36" i="17"/>
  <c r="C36" i="17"/>
  <c r="B36" i="17"/>
  <c r="U35" i="17"/>
  <c r="T35" i="17"/>
  <c r="S35" i="17"/>
  <c r="R35" i="17"/>
  <c r="Q35" i="17"/>
  <c r="P35" i="17"/>
  <c r="O35" i="17"/>
  <c r="N35" i="17"/>
  <c r="M35" i="17"/>
  <c r="M45" i="17" s="1"/>
  <c r="J35" i="17"/>
  <c r="I35" i="17"/>
  <c r="H35" i="17"/>
  <c r="G35" i="17"/>
  <c r="F35" i="17"/>
  <c r="E35" i="17"/>
  <c r="D35" i="17"/>
  <c r="C35" i="17"/>
  <c r="B35" i="17"/>
  <c r="V34" i="17"/>
  <c r="V33" i="17"/>
  <c r="V32" i="17"/>
  <c r="V31" i="17"/>
  <c r="V30" i="17"/>
  <c r="V29" i="17"/>
  <c r="V28" i="17"/>
  <c r="V27" i="17"/>
  <c r="V26" i="17"/>
  <c r="V25" i="17"/>
  <c r="V24" i="17"/>
  <c r="V23" i="17"/>
  <c r="V22" i="17"/>
  <c r="V21" i="17"/>
  <c r="V20" i="17"/>
  <c r="V19" i="17"/>
  <c r="V18" i="17"/>
  <c r="V17" i="17"/>
  <c r="V16" i="17"/>
  <c r="V15" i="17"/>
  <c r="V14" i="17"/>
  <c r="V13" i="17"/>
  <c r="V12" i="17"/>
  <c r="V11" i="17"/>
  <c r="V10" i="17"/>
  <c r="V9" i="17"/>
  <c r="V8" i="17"/>
  <c r="V7" i="17"/>
  <c r="V6" i="17"/>
  <c r="V5" i="17"/>
  <c r="V35" i="17" s="1"/>
  <c r="M46" i="15"/>
  <c r="U36" i="15"/>
  <c r="T36" i="15"/>
  <c r="S36" i="15"/>
  <c r="R36" i="15"/>
  <c r="Q36" i="15"/>
  <c r="P36" i="15"/>
  <c r="O36" i="15"/>
  <c r="N36" i="15"/>
  <c r="M36" i="15"/>
  <c r="U35" i="15"/>
  <c r="T35" i="15"/>
  <c r="S35" i="15"/>
  <c r="R35" i="15"/>
  <c r="Q35" i="15"/>
  <c r="P35" i="15"/>
  <c r="O35" i="15"/>
  <c r="N35" i="15"/>
  <c r="M35" i="15"/>
  <c r="M45" i="15" s="1"/>
  <c r="J35" i="15"/>
  <c r="I35" i="15"/>
  <c r="H35" i="15"/>
  <c r="G35" i="15"/>
  <c r="F35" i="15"/>
  <c r="E35" i="15"/>
  <c r="D35" i="15"/>
  <c r="C35" i="15"/>
  <c r="B35" i="15"/>
  <c r="V34" i="15"/>
  <c r="J34" i="15"/>
  <c r="I34" i="15"/>
  <c r="H34" i="15"/>
  <c r="G34" i="15"/>
  <c r="F34" i="15"/>
  <c r="E34" i="15"/>
  <c r="D34" i="15"/>
  <c r="C34" i="15"/>
  <c r="B34" i="15"/>
  <c r="V33" i="15"/>
  <c r="V32" i="15"/>
  <c r="V31" i="15"/>
  <c r="V30" i="15"/>
  <c r="V29" i="15"/>
  <c r="V28" i="15"/>
  <c r="V27" i="15"/>
  <c r="V26" i="15"/>
  <c r="V25" i="15"/>
  <c r="V24" i="15"/>
  <c r="V23" i="15"/>
  <c r="V22" i="15"/>
  <c r="V21" i="15"/>
  <c r="V20" i="15"/>
  <c r="V19" i="15"/>
  <c r="V18" i="15"/>
  <c r="V17" i="15"/>
  <c r="V16" i="15"/>
  <c r="V15" i="15"/>
  <c r="V14" i="15"/>
  <c r="V13" i="15"/>
  <c r="V12" i="15"/>
  <c r="V11" i="15"/>
  <c r="V10" i="15"/>
  <c r="V9" i="15"/>
  <c r="V8" i="15"/>
  <c r="V7" i="15"/>
  <c r="V6" i="15"/>
  <c r="V5" i="15"/>
  <c r="V35" i="15" s="1"/>
  <c r="O94" i="16"/>
  <c r="N86" i="16"/>
  <c r="P98" i="16" s="1"/>
  <c r="M46" i="16"/>
  <c r="M45" i="16"/>
  <c r="U36" i="16"/>
  <c r="T36" i="16"/>
  <c r="S36" i="16"/>
  <c r="R36" i="16"/>
  <c r="Q36" i="16"/>
  <c r="P36" i="16"/>
  <c r="O36" i="16"/>
  <c r="N36" i="16"/>
  <c r="M36" i="16"/>
  <c r="U35" i="16"/>
  <c r="T35" i="16"/>
  <c r="S35" i="16"/>
  <c r="R35" i="16"/>
  <c r="Q35" i="16"/>
  <c r="P35" i="16"/>
  <c r="O35" i="16"/>
  <c r="N35" i="16"/>
  <c r="M35" i="16"/>
  <c r="J35" i="16"/>
  <c r="I35" i="16"/>
  <c r="H35" i="16"/>
  <c r="G35" i="16"/>
  <c r="F35" i="16"/>
  <c r="E35" i="16"/>
  <c r="D35" i="16"/>
  <c r="C35" i="16"/>
  <c r="B35" i="16"/>
  <c r="V34" i="16"/>
  <c r="J34" i="16"/>
  <c r="I34" i="16"/>
  <c r="H34" i="16"/>
  <c r="G34" i="16"/>
  <c r="F34" i="16"/>
  <c r="E34" i="16"/>
  <c r="D34" i="16"/>
  <c r="C34" i="16"/>
  <c r="B34" i="16"/>
  <c r="V33" i="16"/>
  <c r="V32" i="16"/>
  <c r="V31" i="16"/>
  <c r="V30" i="16"/>
  <c r="V29" i="16"/>
  <c r="V28" i="16"/>
  <c r="V27" i="16"/>
  <c r="V26" i="16"/>
  <c r="V25" i="16"/>
  <c r="V24" i="16"/>
  <c r="V23" i="16"/>
  <c r="V22" i="16"/>
  <c r="V21" i="16"/>
  <c r="V20" i="16"/>
  <c r="V19" i="16"/>
  <c r="V18" i="16"/>
  <c r="V17" i="16"/>
  <c r="V16" i="16"/>
  <c r="V15" i="16"/>
  <c r="V14" i="16"/>
  <c r="V13" i="16"/>
  <c r="V12" i="16"/>
  <c r="V11" i="16"/>
  <c r="V10" i="16"/>
  <c r="V9" i="16"/>
  <c r="V8" i="16"/>
  <c r="V7" i="16"/>
  <c r="V6" i="16"/>
  <c r="V5" i="16"/>
  <c r="V35" i="16" s="1"/>
  <c r="M46" i="11"/>
  <c r="J37" i="11"/>
  <c r="I37" i="11"/>
  <c r="H37" i="11"/>
  <c r="G37" i="11"/>
  <c r="F37" i="11"/>
  <c r="E37" i="11"/>
  <c r="D37" i="11"/>
  <c r="C37" i="11"/>
  <c r="B37" i="11"/>
  <c r="U36" i="11"/>
  <c r="T36" i="11"/>
  <c r="S36" i="11"/>
  <c r="R36" i="11"/>
  <c r="Q36" i="11"/>
  <c r="P36" i="11"/>
  <c r="O36" i="11"/>
  <c r="N36" i="11"/>
  <c r="M36" i="11"/>
  <c r="J36" i="11"/>
  <c r="I36" i="11"/>
  <c r="H36" i="11"/>
  <c r="G36" i="11"/>
  <c r="F36" i="11"/>
  <c r="E36" i="11"/>
  <c r="D36" i="11"/>
  <c r="C36" i="11"/>
  <c r="B36" i="11"/>
  <c r="U35" i="11"/>
  <c r="T35" i="11"/>
  <c r="S35" i="11"/>
  <c r="R35" i="11"/>
  <c r="Q35" i="11"/>
  <c r="P35" i="11"/>
  <c r="O35" i="11"/>
  <c r="N35" i="11"/>
  <c r="M45" i="11" s="1"/>
  <c r="M35" i="11"/>
  <c r="V34" i="11"/>
  <c r="V33" i="11"/>
  <c r="V32" i="11"/>
  <c r="V31" i="11"/>
  <c r="V30" i="11"/>
  <c r="V29" i="11"/>
  <c r="V28" i="11"/>
  <c r="V27" i="11"/>
  <c r="V26" i="11"/>
  <c r="V25" i="11"/>
  <c r="V24" i="11"/>
  <c r="V23" i="11"/>
  <c r="V22" i="11"/>
  <c r="V21" i="11"/>
  <c r="V20" i="11"/>
  <c r="V19" i="11"/>
  <c r="V18" i="11"/>
  <c r="V17" i="11"/>
  <c r="V16" i="11"/>
  <c r="V15" i="11"/>
  <c r="V14" i="11"/>
  <c r="V13" i="11"/>
  <c r="V12" i="11"/>
  <c r="V11" i="11"/>
  <c r="V10" i="11"/>
  <c r="V9" i="11"/>
  <c r="V8" i="11"/>
  <c r="V35" i="11" s="1"/>
  <c r="V7" i="11"/>
  <c r="V6" i="11"/>
  <c r="V5" i="11"/>
  <c r="P94" i="17" l="1"/>
  <c r="O98" i="17"/>
  <c r="O91" i="17"/>
  <c r="P94" i="16"/>
  <c r="O98" i="16"/>
  <c r="O91" i="16"/>
  <c r="D8" i="2" l="1"/>
  <c r="W63" i="10" l="1"/>
  <c r="U63" i="10"/>
  <c r="S63" i="10"/>
  <c r="Q63" i="10"/>
  <c r="O63" i="10"/>
  <c r="M63" i="10"/>
  <c r="K63" i="10"/>
  <c r="I63" i="10"/>
  <c r="G63" i="10"/>
  <c r="W59" i="10"/>
  <c r="W60" i="10"/>
  <c r="W61" i="10"/>
  <c r="W62" i="10"/>
  <c r="V59" i="10"/>
  <c r="V60" i="10"/>
  <c r="V61" i="10"/>
  <c r="V62" i="10"/>
  <c r="U59" i="10"/>
  <c r="U60" i="10"/>
  <c r="U61" i="10"/>
  <c r="U62" i="10"/>
  <c r="T59" i="10"/>
  <c r="T60" i="10"/>
  <c r="T61" i="10"/>
  <c r="T62" i="10"/>
  <c r="S59" i="10"/>
  <c r="S60" i="10"/>
  <c r="S61" i="10"/>
  <c r="S62" i="10"/>
  <c r="R59" i="10"/>
  <c r="R60" i="10"/>
  <c r="R61" i="10"/>
  <c r="R62" i="10"/>
  <c r="Q59" i="10"/>
  <c r="Q60" i="10"/>
  <c r="Q61" i="10"/>
  <c r="Q62" i="10"/>
  <c r="P59" i="10"/>
  <c r="P60" i="10"/>
  <c r="P61" i="10"/>
  <c r="P62" i="10"/>
  <c r="O59" i="10"/>
  <c r="O60" i="10"/>
  <c r="O61" i="10"/>
  <c r="O62" i="10"/>
  <c r="N59" i="10"/>
  <c r="N60" i="10"/>
  <c r="N61" i="10"/>
  <c r="N62" i="10"/>
  <c r="M59" i="10"/>
  <c r="M60" i="10"/>
  <c r="M61" i="10"/>
  <c r="M62" i="10"/>
  <c r="L59" i="10"/>
  <c r="L60" i="10"/>
  <c r="L61" i="10"/>
  <c r="L62" i="10"/>
  <c r="K59" i="10"/>
  <c r="K60" i="10"/>
  <c r="K61" i="10"/>
  <c r="K62" i="10"/>
  <c r="I59" i="10"/>
  <c r="I60" i="10"/>
  <c r="I61" i="10"/>
  <c r="I62" i="10"/>
  <c r="G59" i="10"/>
  <c r="G60" i="10"/>
  <c r="G61" i="10"/>
  <c r="G62" i="10"/>
  <c r="J59" i="10"/>
  <c r="J60" i="10"/>
  <c r="J61" i="10"/>
  <c r="J62" i="10"/>
  <c r="H61" i="10"/>
  <c r="H62" i="10"/>
  <c r="H59" i="10"/>
  <c r="H60" i="10"/>
  <c r="F60" i="10"/>
  <c r="F59" i="10"/>
  <c r="F61" i="10"/>
  <c r="F62" i="10"/>
  <c r="N41" i="10"/>
  <c r="M41" i="10"/>
  <c r="N40" i="10"/>
  <c r="M40" i="10"/>
  <c r="N43" i="10"/>
  <c r="M43" i="10"/>
  <c r="N42" i="10"/>
  <c r="M42" i="10"/>
  <c r="N32" i="10" l="1"/>
  <c r="C23" i="2"/>
  <c r="C22" i="2"/>
  <c r="H19" i="2" s="1"/>
  <c r="C21" i="2"/>
  <c r="G21" i="2" s="1"/>
  <c r="C18" i="2"/>
  <c r="C17" i="2"/>
  <c r="H17" i="2" s="1"/>
  <c r="I12" i="2"/>
  <c r="I11" i="2"/>
  <c r="I10" i="2"/>
  <c r="I9" i="2"/>
  <c r="I8" i="2"/>
  <c r="I7" i="2"/>
  <c r="I6" i="2"/>
  <c r="I5" i="2"/>
  <c r="I4" i="2"/>
  <c r="G12" i="2"/>
  <c r="N19" i="2" s="1"/>
  <c r="E13" i="2"/>
  <c r="F13" i="2"/>
  <c r="D13" i="2"/>
  <c r="H5" i="2"/>
  <c r="H6" i="2"/>
  <c r="H7" i="2"/>
  <c r="H8" i="2"/>
  <c r="H9" i="2"/>
  <c r="H10" i="2"/>
  <c r="H11" i="2"/>
  <c r="H12" i="2"/>
  <c r="G5" i="2"/>
  <c r="M17" i="2" s="1"/>
  <c r="G6" i="2"/>
  <c r="N17" i="2" s="1"/>
  <c r="G7" i="2"/>
  <c r="L18" i="2" s="1"/>
  <c r="G8" i="2"/>
  <c r="M18" i="2" s="1"/>
  <c r="G9" i="2"/>
  <c r="N18" i="2" s="1"/>
  <c r="G10" i="2"/>
  <c r="L19" i="2" s="1"/>
  <c r="G11" i="2"/>
  <c r="M19" i="2" s="1"/>
  <c r="H4" i="2"/>
  <c r="G4" i="2"/>
  <c r="L17" i="2" s="1"/>
  <c r="N21" i="2" l="1"/>
  <c r="G19" i="2"/>
  <c r="H21" i="2"/>
  <c r="O19" i="2"/>
  <c r="O18" i="2"/>
  <c r="G17" i="2"/>
  <c r="G20" i="2"/>
  <c r="P17" i="2"/>
  <c r="M21" i="2"/>
  <c r="P18" i="2"/>
  <c r="H18" i="2"/>
  <c r="H20" i="2"/>
  <c r="G18" i="2"/>
  <c r="P19" i="2"/>
  <c r="O17" i="2"/>
  <c r="L21" i="2"/>
  <c r="M20" i="2"/>
  <c r="L20" i="2"/>
  <c r="N20" i="2"/>
  <c r="G13" i="2"/>
  <c r="L5" i="2" s="1"/>
  <c r="L7" i="2" s="1"/>
  <c r="D17" i="2" s="1"/>
  <c r="E17" i="2" s="1"/>
  <c r="O20" i="2" l="1"/>
  <c r="L6" i="2"/>
  <c r="L11" i="2"/>
  <c r="D20" i="2" s="1"/>
  <c r="E20" i="2" s="1"/>
  <c r="L8" i="2"/>
  <c r="D18" i="2" s="1"/>
  <c r="E18" i="2" s="1"/>
  <c r="L10" i="2"/>
  <c r="L9" i="2" l="1"/>
  <c r="D22" i="2" s="1"/>
  <c r="E22" i="2" s="1"/>
  <c r="F17" i="2" s="1"/>
  <c r="I17" i="2" s="1"/>
  <c r="D23" i="2"/>
  <c r="E23" i="2" s="1"/>
  <c r="F20" i="2"/>
  <c r="I20" i="2" s="1"/>
  <c r="L12" i="2"/>
  <c r="D21" i="2" s="1"/>
  <c r="E21" i="2" s="1"/>
  <c r="F21" i="2" s="1"/>
  <c r="I21" i="2" s="1"/>
  <c r="D19" i="2"/>
  <c r="E19" i="2" s="1"/>
  <c r="F19" i="2" s="1"/>
  <c r="I19" i="2" s="1"/>
  <c r="F18" i="2"/>
  <c r="I18" i="2" s="1"/>
  <c r="W58" i="10" l="1"/>
  <c r="F58" i="10"/>
  <c r="N39" i="10"/>
  <c r="V58" i="10" s="1"/>
  <c r="M39" i="10"/>
  <c r="N38" i="10"/>
  <c r="M38" i="10"/>
  <c r="N37" i="10"/>
  <c r="V56" i="10" s="1"/>
  <c r="M37" i="10"/>
  <c r="N36" i="10"/>
  <c r="M36" i="10"/>
  <c r="N35" i="10"/>
  <c r="T54" i="10" s="1"/>
  <c r="M35" i="10"/>
  <c r="N34" i="10"/>
  <c r="M34" i="10"/>
  <c r="N33" i="10"/>
  <c r="V52" i="10" s="1"/>
  <c r="M33" i="10"/>
  <c r="M32" i="10"/>
  <c r="N31" i="10"/>
  <c r="R50" i="10" s="1"/>
  <c r="M31" i="10"/>
  <c r="H52" i="10"/>
  <c r="H51" i="10"/>
  <c r="H50" i="10"/>
  <c r="F57" i="10"/>
  <c r="F56" i="10"/>
  <c r="F55" i="10"/>
  <c r="F54" i="10"/>
  <c r="F53" i="10"/>
  <c r="F52" i="10"/>
  <c r="F51" i="10"/>
  <c r="F50" i="10"/>
  <c r="D52" i="10"/>
  <c r="AI12" i="10"/>
  <c r="AI13" i="10"/>
  <c r="D53" i="10" s="1"/>
  <c r="AH12" i="10"/>
  <c r="AH13" i="10"/>
  <c r="AH21" i="10"/>
  <c r="AI21" i="10"/>
  <c r="D62" i="10" s="1"/>
  <c r="AH20" i="10"/>
  <c r="AI20" i="10"/>
  <c r="D61" i="10" s="1"/>
  <c r="AH19" i="10"/>
  <c r="AI19" i="10"/>
  <c r="D60" i="10" s="1"/>
  <c r="AH18" i="10"/>
  <c r="AI18" i="10"/>
  <c r="D59" i="10" s="1"/>
  <c r="H58" i="10" l="1"/>
  <c r="L58" i="10"/>
  <c r="P58" i="10"/>
  <c r="T58" i="10"/>
  <c r="N51" i="10"/>
  <c r="T53" i="10"/>
  <c r="L55" i="10"/>
  <c r="V57" i="10"/>
  <c r="J58" i="10"/>
  <c r="N58" i="10"/>
  <c r="R58" i="10"/>
  <c r="J50" i="10"/>
  <c r="L54" i="10"/>
  <c r="N50" i="10"/>
  <c r="P50" i="10"/>
  <c r="T50" i="10"/>
  <c r="V50" i="10"/>
  <c r="V54" i="10"/>
  <c r="H55" i="10"/>
  <c r="J55" i="10"/>
  <c r="L51" i="10"/>
  <c r="N57" i="10"/>
  <c r="P57" i="10"/>
  <c r="R57" i="10"/>
  <c r="T57" i="10"/>
  <c r="H53" i="10"/>
  <c r="H57" i="10"/>
  <c r="J53" i="10"/>
  <c r="J57" i="10"/>
  <c r="L53" i="10"/>
  <c r="L57" i="10"/>
  <c r="N53" i="10"/>
  <c r="N55" i="10"/>
  <c r="P55" i="10"/>
  <c r="P51" i="10"/>
  <c r="R55" i="10"/>
  <c r="R51" i="10"/>
  <c r="T55" i="10"/>
  <c r="T51" i="10"/>
  <c r="V55" i="10"/>
  <c r="V51" i="10"/>
  <c r="V53" i="10"/>
  <c r="H54" i="10"/>
  <c r="J54" i="10"/>
  <c r="L50" i="10"/>
  <c r="N54" i="10"/>
  <c r="P54" i="10"/>
  <c r="R54" i="10"/>
  <c r="J51" i="10"/>
  <c r="P53" i="10"/>
  <c r="R53" i="10"/>
  <c r="H56" i="10"/>
  <c r="J52" i="10"/>
  <c r="J56" i="10"/>
  <c r="L52" i="10"/>
  <c r="L56" i="10"/>
  <c r="N52" i="10"/>
  <c r="N56" i="10"/>
  <c r="P56" i="10"/>
  <c r="P52" i="10"/>
  <c r="R56" i="10"/>
  <c r="R52" i="10"/>
  <c r="T56" i="10"/>
  <c r="T52" i="10"/>
  <c r="C23" i="7" l="1"/>
  <c r="C22" i="7"/>
  <c r="H19" i="7" s="1"/>
  <c r="C21" i="7"/>
  <c r="H20" i="7"/>
  <c r="G19" i="7"/>
  <c r="C18" i="7"/>
  <c r="H18" i="7" s="1"/>
  <c r="C17" i="7"/>
  <c r="I12" i="7"/>
  <c r="I11" i="7"/>
  <c r="I10" i="7"/>
  <c r="I9" i="7"/>
  <c r="I8" i="7"/>
  <c r="I7" i="7"/>
  <c r="I6" i="7"/>
  <c r="I5" i="7"/>
  <c r="I4" i="7"/>
  <c r="E13" i="7"/>
  <c r="F13" i="7"/>
  <c r="D13" i="7"/>
  <c r="H5" i="7"/>
  <c r="C35" i="7" s="1"/>
  <c r="H6" i="7"/>
  <c r="C33" i="7" s="1"/>
  <c r="H7" i="7"/>
  <c r="C32" i="7" s="1"/>
  <c r="H8" i="7"/>
  <c r="C31" i="7" s="1"/>
  <c r="H9" i="7"/>
  <c r="C39" i="7" s="1"/>
  <c r="H10" i="7"/>
  <c r="C38" i="7" s="1"/>
  <c r="H11" i="7"/>
  <c r="C36" i="7" s="1"/>
  <c r="H12" i="7"/>
  <c r="C37" i="7" s="1"/>
  <c r="H4" i="7"/>
  <c r="C34" i="7" s="1"/>
  <c r="G5" i="7"/>
  <c r="M17" i="7" s="1"/>
  <c r="G6" i="7"/>
  <c r="N17" i="7" s="1"/>
  <c r="G7" i="7"/>
  <c r="L18" i="7" s="1"/>
  <c r="G8" i="7"/>
  <c r="M18" i="7" s="1"/>
  <c r="G9" i="7"/>
  <c r="N18" i="7" s="1"/>
  <c r="G10" i="7"/>
  <c r="L19" i="7" s="1"/>
  <c r="G11" i="7"/>
  <c r="M19" i="7" s="1"/>
  <c r="G12" i="7"/>
  <c r="N19" i="7" s="1"/>
  <c r="G4" i="7"/>
  <c r="L17" i="7" s="1"/>
  <c r="P17" i="7" l="1"/>
  <c r="M21" i="7"/>
  <c r="O19" i="7"/>
  <c r="N21" i="7"/>
  <c r="O18" i="7"/>
  <c r="P18" i="7"/>
  <c r="G20" i="7"/>
  <c r="H21" i="7"/>
  <c r="G21" i="7"/>
  <c r="G18" i="7"/>
  <c r="G17" i="7"/>
  <c r="H17" i="7"/>
  <c r="P19" i="7"/>
  <c r="O17" i="7"/>
  <c r="O20" i="7" s="1"/>
  <c r="L20" i="7"/>
  <c r="M20" i="7"/>
  <c r="L21" i="7"/>
  <c r="N20" i="7"/>
  <c r="G13" i="7"/>
  <c r="L5" i="7" s="1"/>
  <c r="L6" i="7" s="1"/>
  <c r="L7" i="7" l="1"/>
  <c r="D17" i="7" s="1"/>
  <c r="E17" i="7" s="1"/>
  <c r="L8" i="7"/>
  <c r="D18" i="7" s="1"/>
  <c r="E18" i="7" s="1"/>
  <c r="L10" i="7"/>
  <c r="D19" i="7" s="1"/>
  <c r="E19" i="7" s="1"/>
  <c r="D23" i="7"/>
  <c r="E23" i="7" s="1"/>
  <c r="L11" i="7"/>
  <c r="L9" i="7" l="1"/>
  <c r="D22" i="7" s="1"/>
  <c r="E22" i="7" s="1"/>
  <c r="C27" i="7" s="1"/>
  <c r="L12" i="7"/>
  <c r="D21" i="7" s="1"/>
  <c r="E21" i="7" s="1"/>
  <c r="F21" i="7" s="1"/>
  <c r="I21" i="7" s="1"/>
  <c r="D20" i="7"/>
  <c r="E20" i="7" s="1"/>
  <c r="F18" i="7"/>
  <c r="I18" i="7" s="1"/>
  <c r="F17" i="7"/>
  <c r="I17" i="7" s="1"/>
  <c r="F20" i="7" l="1"/>
  <c r="I20" i="7" s="1"/>
  <c r="K32" i="7"/>
  <c r="L32" i="7"/>
  <c r="K31" i="7"/>
  <c r="F34" i="7"/>
  <c r="E34" i="7"/>
  <c r="F39" i="7"/>
  <c r="E31" i="7"/>
  <c r="F19" i="7"/>
  <c r="I19" i="7" s="1"/>
  <c r="R4" i="6" l="1"/>
  <c r="T4" i="6"/>
  <c r="V4" i="6"/>
  <c r="R5" i="6"/>
  <c r="T5" i="6"/>
  <c r="V5" i="6"/>
  <c r="R6" i="6"/>
  <c r="T6" i="6"/>
  <c r="V6" i="6"/>
  <c r="R7" i="6"/>
  <c r="T7" i="6"/>
  <c r="V7" i="6"/>
  <c r="R8" i="6"/>
  <c r="T8" i="6"/>
  <c r="V8" i="6"/>
  <c r="R9" i="6"/>
  <c r="T9" i="6"/>
  <c r="V9" i="6"/>
  <c r="R10" i="6"/>
  <c r="T10" i="6"/>
  <c r="V10" i="6"/>
  <c r="R11" i="6"/>
  <c r="T11" i="6"/>
  <c r="V11" i="6"/>
  <c r="R12" i="6"/>
  <c r="T12" i="6"/>
  <c r="V12" i="6"/>
  <c r="C23" i="14"/>
  <c r="C22" i="14"/>
  <c r="G20" i="14" s="1"/>
  <c r="C21" i="14"/>
  <c r="H20" i="14"/>
  <c r="H18" i="14"/>
  <c r="C18" i="14"/>
  <c r="C17" i="14"/>
  <c r="H17" i="14" s="1"/>
  <c r="I12" i="14"/>
  <c r="I11" i="14"/>
  <c r="I10" i="14"/>
  <c r="I9" i="14"/>
  <c r="I8" i="14"/>
  <c r="I7" i="14"/>
  <c r="I6" i="14"/>
  <c r="I5" i="14"/>
  <c r="I4" i="14"/>
  <c r="E13" i="14"/>
  <c r="F13" i="14"/>
  <c r="D13" i="14"/>
  <c r="H5" i="14"/>
  <c r="H6" i="14"/>
  <c r="H7" i="14"/>
  <c r="H8" i="14"/>
  <c r="H9" i="14"/>
  <c r="H10" i="14"/>
  <c r="H11" i="14"/>
  <c r="H12" i="14"/>
  <c r="H4" i="14"/>
  <c r="G5" i="14"/>
  <c r="M17" i="14" s="1"/>
  <c r="M21" i="14" s="1"/>
  <c r="G6" i="14"/>
  <c r="N17" i="14" s="1"/>
  <c r="G7" i="14"/>
  <c r="L18" i="14" s="1"/>
  <c r="G8" i="14"/>
  <c r="M18" i="14" s="1"/>
  <c r="G9" i="14"/>
  <c r="N18" i="14" s="1"/>
  <c r="G10" i="14"/>
  <c r="L19" i="14" s="1"/>
  <c r="G11" i="14"/>
  <c r="M19" i="14" s="1"/>
  <c r="G12" i="14"/>
  <c r="N19" i="14" s="1"/>
  <c r="G4" i="14"/>
  <c r="L17" i="14" s="1"/>
  <c r="C23" i="13"/>
  <c r="C22" i="13"/>
  <c r="G20" i="13" s="1"/>
  <c r="C21" i="13"/>
  <c r="C18" i="13"/>
  <c r="G18" i="13" s="1"/>
  <c r="C17" i="13"/>
  <c r="L17" i="13"/>
  <c r="I12" i="13"/>
  <c r="I11" i="13"/>
  <c r="I10" i="13"/>
  <c r="I9" i="13"/>
  <c r="I8" i="13"/>
  <c r="I7" i="13"/>
  <c r="I6" i="13"/>
  <c r="I5" i="13"/>
  <c r="I4" i="13"/>
  <c r="H5" i="13"/>
  <c r="H6" i="13"/>
  <c r="H7" i="13"/>
  <c r="H8" i="13"/>
  <c r="H9" i="13"/>
  <c r="H10" i="13"/>
  <c r="H11" i="13"/>
  <c r="H12" i="13"/>
  <c r="G5" i="13"/>
  <c r="M17" i="13" s="1"/>
  <c r="G6" i="13"/>
  <c r="N17" i="13" s="1"/>
  <c r="G7" i="13"/>
  <c r="L18" i="13" s="1"/>
  <c r="G8" i="13"/>
  <c r="M18" i="13" s="1"/>
  <c r="G9" i="13"/>
  <c r="N18" i="13" s="1"/>
  <c r="G10" i="13"/>
  <c r="L19" i="13" s="1"/>
  <c r="G11" i="13"/>
  <c r="M19" i="13" s="1"/>
  <c r="G12" i="13"/>
  <c r="N19" i="13" s="1"/>
  <c r="H4" i="13"/>
  <c r="G4" i="13"/>
  <c r="E13" i="13"/>
  <c r="F13" i="13"/>
  <c r="D13" i="13"/>
  <c r="C23" i="3"/>
  <c r="C22" i="3"/>
  <c r="G20" i="3" s="1"/>
  <c r="C21" i="3"/>
  <c r="C18" i="3"/>
  <c r="C17" i="3"/>
  <c r="I12" i="3"/>
  <c r="I11" i="3"/>
  <c r="I10" i="3"/>
  <c r="I9" i="3"/>
  <c r="I8" i="3"/>
  <c r="I7" i="3"/>
  <c r="I6" i="3"/>
  <c r="I5" i="3"/>
  <c r="I4" i="3"/>
  <c r="E13" i="3"/>
  <c r="F13" i="3"/>
  <c r="D13" i="3"/>
  <c r="H5" i="3"/>
  <c r="H6" i="3"/>
  <c r="H7" i="3"/>
  <c r="H8" i="3"/>
  <c r="H9" i="3"/>
  <c r="H10" i="3"/>
  <c r="H11" i="3"/>
  <c r="H12" i="3"/>
  <c r="H4" i="3"/>
  <c r="G5" i="3"/>
  <c r="M17" i="3" s="1"/>
  <c r="G6" i="3"/>
  <c r="N17" i="3" s="1"/>
  <c r="G7" i="3"/>
  <c r="L18" i="3" s="1"/>
  <c r="G8" i="3"/>
  <c r="M18" i="3" s="1"/>
  <c r="G9" i="3"/>
  <c r="N18" i="3" s="1"/>
  <c r="G10" i="3"/>
  <c r="L19" i="3" s="1"/>
  <c r="G11" i="3"/>
  <c r="M19" i="3" s="1"/>
  <c r="G12" i="3"/>
  <c r="N19" i="3" s="1"/>
  <c r="G4" i="3"/>
  <c r="L17" i="3" s="1"/>
  <c r="D10" i="1"/>
  <c r="D8" i="1"/>
  <c r="P17" i="14" l="1"/>
  <c r="N21" i="13"/>
  <c r="O19" i="13"/>
  <c r="M21" i="13"/>
  <c r="O19" i="3"/>
  <c r="P19" i="3"/>
  <c r="G19" i="3"/>
  <c r="O18" i="3"/>
  <c r="H17" i="3"/>
  <c r="H19" i="3"/>
  <c r="G18" i="3"/>
  <c r="H20" i="3"/>
  <c r="N21" i="3"/>
  <c r="H18" i="3"/>
  <c r="H21" i="3"/>
  <c r="O18" i="13"/>
  <c r="G13" i="13"/>
  <c r="L5" i="13" s="1"/>
  <c r="L6" i="13" s="1"/>
  <c r="P18" i="13"/>
  <c r="G19" i="13"/>
  <c r="H20" i="13"/>
  <c r="H21" i="13"/>
  <c r="H18" i="13"/>
  <c r="P17" i="13"/>
  <c r="H19" i="13"/>
  <c r="O18" i="14"/>
  <c r="P18" i="14"/>
  <c r="O19" i="14"/>
  <c r="P19" i="14"/>
  <c r="N21" i="14"/>
  <c r="G13" i="14"/>
  <c r="L5" i="14" s="1"/>
  <c r="L7" i="14" s="1"/>
  <c r="D17" i="14" s="1"/>
  <c r="E17" i="14" s="1"/>
  <c r="H21" i="14"/>
  <c r="G18" i="14"/>
  <c r="G19" i="14"/>
  <c r="G13" i="3"/>
  <c r="L5" i="3" s="1"/>
  <c r="L7" i="3" s="1"/>
  <c r="D17" i="3" s="1"/>
  <c r="E17" i="3" s="1"/>
  <c r="M21" i="3"/>
  <c r="P18" i="3"/>
  <c r="P17" i="3"/>
  <c r="G17" i="14"/>
  <c r="H19" i="14"/>
  <c r="G21" i="14"/>
  <c r="O17" i="14"/>
  <c r="O20" i="14" s="1"/>
  <c r="L20" i="14"/>
  <c r="L21" i="14"/>
  <c r="M20" i="14"/>
  <c r="N20" i="14"/>
  <c r="G17" i="13"/>
  <c r="H17" i="13"/>
  <c r="G21" i="13"/>
  <c r="O17" i="13"/>
  <c r="O20" i="13" s="1"/>
  <c r="L21" i="13"/>
  <c r="M20" i="13"/>
  <c r="P19" i="13"/>
  <c r="L20" i="13"/>
  <c r="L11" i="13" s="1"/>
  <c r="D20" i="13" s="1"/>
  <c r="E20" i="13" s="1"/>
  <c r="N20" i="13"/>
  <c r="G17" i="3"/>
  <c r="G21" i="3"/>
  <c r="L8" i="3"/>
  <c r="D18" i="3" s="1"/>
  <c r="E18" i="3" s="1"/>
  <c r="O17" i="3"/>
  <c r="L20" i="3"/>
  <c r="L21" i="3"/>
  <c r="M20" i="3"/>
  <c r="N20" i="3"/>
  <c r="L6" i="14" l="1"/>
  <c r="D23" i="14" s="1"/>
  <c r="E23" i="14" s="1"/>
  <c r="L8" i="14"/>
  <c r="D18" i="14" s="1"/>
  <c r="E18" i="14" s="1"/>
  <c r="L6" i="3"/>
  <c r="D23" i="3" s="1"/>
  <c r="E23" i="3" s="1"/>
  <c r="O20" i="3"/>
  <c r="L7" i="13"/>
  <c r="D17" i="13" s="1"/>
  <c r="E17" i="13" s="1"/>
  <c r="L8" i="13"/>
  <c r="D18" i="13" s="1"/>
  <c r="E18" i="13" s="1"/>
  <c r="D23" i="13"/>
  <c r="E23" i="13" s="1"/>
  <c r="L10" i="3"/>
  <c r="D19" i="3" s="1"/>
  <c r="E19" i="3" s="1"/>
  <c r="L11" i="14"/>
  <c r="D20" i="14" s="1"/>
  <c r="E20" i="14" s="1"/>
  <c r="L10" i="14"/>
  <c r="L10" i="13"/>
  <c r="L11" i="3"/>
  <c r="L9" i="14" l="1"/>
  <c r="D22" i="14" s="1"/>
  <c r="E22" i="14" s="1"/>
  <c r="F18" i="14" s="1"/>
  <c r="I18" i="14" s="1"/>
  <c r="L9" i="3"/>
  <c r="D22" i="3" s="1"/>
  <c r="E22" i="3" s="1"/>
  <c r="F19" i="3" s="1"/>
  <c r="I19" i="3" s="1"/>
  <c r="L12" i="13"/>
  <c r="D21" i="13" s="1"/>
  <c r="E21" i="13" s="1"/>
  <c r="D19" i="13"/>
  <c r="E19" i="13" s="1"/>
  <c r="L9" i="13"/>
  <c r="D22" i="13" s="1"/>
  <c r="E22" i="13" s="1"/>
  <c r="L12" i="14"/>
  <c r="D21" i="14" s="1"/>
  <c r="E21" i="14" s="1"/>
  <c r="F21" i="14" s="1"/>
  <c r="I21" i="14" s="1"/>
  <c r="D19" i="14"/>
  <c r="E19" i="14" s="1"/>
  <c r="F20" i="14"/>
  <c r="I20" i="14" s="1"/>
  <c r="F17" i="14"/>
  <c r="I17" i="14" s="1"/>
  <c r="L12" i="3"/>
  <c r="D21" i="3" s="1"/>
  <c r="E21" i="3" s="1"/>
  <c r="F21" i="3" s="1"/>
  <c r="I21" i="3" s="1"/>
  <c r="D20" i="3"/>
  <c r="E20" i="3" s="1"/>
  <c r="F20" i="3" s="1"/>
  <c r="I20" i="3" s="1"/>
  <c r="F19" i="14" l="1"/>
  <c r="I19" i="14" s="1"/>
  <c r="F18" i="3"/>
  <c r="I18" i="3" s="1"/>
  <c r="F20" i="13"/>
  <c r="I20" i="13" s="1"/>
  <c r="C27" i="13"/>
  <c r="F17" i="3"/>
  <c r="I17" i="3" s="1"/>
  <c r="F21" i="13"/>
  <c r="I21" i="13" s="1"/>
  <c r="F19" i="13"/>
  <c r="I19" i="13" s="1"/>
  <c r="F17" i="13"/>
  <c r="I17" i="13" s="1"/>
  <c r="F18" i="13"/>
  <c r="I18" i="13" s="1"/>
  <c r="C23" i="6"/>
  <c r="C22" i="6"/>
  <c r="H20" i="6" s="1"/>
  <c r="C21" i="6"/>
  <c r="C18" i="6"/>
  <c r="C17" i="6"/>
  <c r="C23" i="4"/>
  <c r="C22" i="4"/>
  <c r="H19" i="4" s="1"/>
  <c r="C21" i="4"/>
  <c r="G19" i="4"/>
  <c r="C18" i="4"/>
  <c r="C17" i="4"/>
  <c r="H17" i="4" s="1"/>
  <c r="I12" i="4"/>
  <c r="I11" i="4"/>
  <c r="I10" i="4"/>
  <c r="I9" i="4"/>
  <c r="I8" i="4"/>
  <c r="I7" i="4"/>
  <c r="I6" i="4"/>
  <c r="I5" i="4"/>
  <c r="I4" i="4"/>
  <c r="C23" i="5"/>
  <c r="C22" i="5"/>
  <c r="H19" i="5" s="1"/>
  <c r="C21" i="5"/>
  <c r="G21" i="5" s="1"/>
  <c r="C18" i="5"/>
  <c r="C17" i="5"/>
  <c r="I12" i="5"/>
  <c r="I11" i="5"/>
  <c r="I10" i="5"/>
  <c r="I9" i="5"/>
  <c r="I8" i="5"/>
  <c r="I7" i="5"/>
  <c r="I6" i="5"/>
  <c r="I5" i="5"/>
  <c r="I4" i="5"/>
  <c r="I5" i="1"/>
  <c r="I6" i="1"/>
  <c r="I7" i="1"/>
  <c r="I8" i="1"/>
  <c r="I9" i="1"/>
  <c r="I10" i="1"/>
  <c r="I11" i="1"/>
  <c r="I12" i="1"/>
  <c r="I4" i="1"/>
  <c r="G20" i="4" l="1"/>
  <c r="G21" i="4"/>
  <c r="H21" i="4"/>
  <c r="K30" i="13"/>
  <c r="E31" i="13"/>
  <c r="F31" i="13"/>
  <c r="E30" i="13"/>
  <c r="G17" i="4"/>
  <c r="G19" i="5"/>
  <c r="G20" i="5"/>
  <c r="G18" i="5"/>
  <c r="H20" i="5"/>
  <c r="H21" i="5"/>
  <c r="G19" i="6"/>
  <c r="G17" i="6"/>
  <c r="H19" i="6"/>
  <c r="G21" i="6"/>
  <c r="G20" i="6"/>
  <c r="H17" i="6"/>
  <c r="H21" i="6"/>
  <c r="H18" i="6"/>
  <c r="G18" i="6"/>
  <c r="H18" i="4"/>
  <c r="H20" i="4"/>
  <c r="G18" i="4"/>
  <c r="G17" i="5"/>
  <c r="H18" i="5"/>
  <c r="H17" i="5"/>
  <c r="K27" i="1" l="1"/>
  <c r="F7" i="6"/>
  <c r="F5" i="6"/>
  <c r="F6" i="6"/>
  <c r="F8" i="6"/>
  <c r="F9" i="6"/>
  <c r="F10" i="6"/>
  <c r="F11" i="6"/>
  <c r="F12" i="6"/>
  <c r="F4" i="6"/>
  <c r="E5" i="6"/>
  <c r="E6" i="6"/>
  <c r="E7" i="6"/>
  <c r="E8" i="6"/>
  <c r="E9" i="6"/>
  <c r="E10" i="6"/>
  <c r="E11" i="6"/>
  <c r="E12" i="6"/>
  <c r="E4" i="6"/>
  <c r="D5" i="6"/>
  <c r="I5" i="6" s="1"/>
  <c r="D6" i="6"/>
  <c r="D7" i="6"/>
  <c r="D8" i="6"/>
  <c r="D9" i="6"/>
  <c r="I9" i="6" s="1"/>
  <c r="D10" i="6"/>
  <c r="D11" i="6"/>
  <c r="D12" i="6"/>
  <c r="D4" i="6"/>
  <c r="C21" i="1"/>
  <c r="I4" i="6" l="1"/>
  <c r="I10" i="6"/>
  <c r="I6" i="6"/>
  <c r="I12" i="6"/>
  <c r="I8" i="6"/>
  <c r="I11" i="6"/>
  <c r="I7" i="6"/>
  <c r="F13" i="6"/>
  <c r="H10" i="6"/>
  <c r="C38" i="6" s="1"/>
  <c r="G10" i="6"/>
  <c r="L19" i="6" s="1"/>
  <c r="H6" i="6"/>
  <c r="C30" i="6" s="1"/>
  <c r="G6" i="6"/>
  <c r="N17" i="6" s="1"/>
  <c r="G8" i="6"/>
  <c r="M18" i="6" s="1"/>
  <c r="H7" i="6"/>
  <c r="C31" i="6" s="1"/>
  <c r="G7" i="6"/>
  <c r="L18" i="6" s="1"/>
  <c r="G4" i="6"/>
  <c r="H4" i="6"/>
  <c r="C32" i="6" s="1"/>
  <c r="D13" i="6"/>
  <c r="G9" i="6"/>
  <c r="N18" i="6" s="1"/>
  <c r="H9" i="6"/>
  <c r="C37" i="6" s="1"/>
  <c r="G5" i="6"/>
  <c r="M17" i="6" s="1"/>
  <c r="H5" i="6"/>
  <c r="C34" i="6" s="1"/>
  <c r="H12" i="6"/>
  <c r="C36" i="6" s="1"/>
  <c r="H11" i="6"/>
  <c r="C33" i="6" s="1"/>
  <c r="G11" i="6"/>
  <c r="M19" i="6" s="1"/>
  <c r="E13" i="6"/>
  <c r="G12" i="6"/>
  <c r="N19" i="6" s="1"/>
  <c r="H8" i="6"/>
  <c r="C35" i="6" s="1"/>
  <c r="P18" i="6" l="1"/>
  <c r="O19" i="6"/>
  <c r="P19" i="6"/>
  <c r="M21" i="6"/>
  <c r="M20" i="6"/>
  <c r="O18" i="6"/>
  <c r="L17" i="6"/>
  <c r="N21" i="6"/>
  <c r="N20" i="6"/>
  <c r="G13" i="6"/>
  <c r="L5" i="6" s="1"/>
  <c r="L6" i="6" s="1"/>
  <c r="D23" i="6" s="1"/>
  <c r="E23" i="6" s="1"/>
  <c r="L7" i="6" l="1"/>
  <c r="D17" i="6" s="1"/>
  <c r="E17" i="6" s="1"/>
  <c r="P17" i="6"/>
  <c r="L21" i="6"/>
  <c r="O17" i="6"/>
  <c r="L20" i="6"/>
  <c r="L11" i="6" s="1"/>
  <c r="D20" i="6" s="1"/>
  <c r="E20" i="6" s="1"/>
  <c r="L8" i="6"/>
  <c r="E13" i="5"/>
  <c r="F13" i="5"/>
  <c r="D13" i="5"/>
  <c r="E13" i="4"/>
  <c r="F13" i="4"/>
  <c r="D13" i="4"/>
  <c r="C23" i="1"/>
  <c r="C22" i="1"/>
  <c r="C18" i="1"/>
  <c r="C17" i="1"/>
  <c r="E13" i="1"/>
  <c r="F13" i="1"/>
  <c r="D13" i="1"/>
  <c r="AI14" i="10"/>
  <c r="D54" i="10" s="1"/>
  <c r="L9" i="6" l="1"/>
  <c r="D22" i="6" s="1"/>
  <c r="E22" i="6" s="1"/>
  <c r="F20" i="6" s="1"/>
  <c r="I20" i="6" s="1"/>
  <c r="D18" i="6"/>
  <c r="E18" i="6" s="1"/>
  <c r="O20" i="6"/>
  <c r="L10" i="6"/>
  <c r="G17" i="1"/>
  <c r="H17" i="1"/>
  <c r="G18" i="1"/>
  <c r="H18" i="1"/>
  <c r="H19" i="1"/>
  <c r="H20" i="1"/>
  <c r="H21" i="1"/>
  <c r="G21" i="1"/>
  <c r="G20" i="1"/>
  <c r="G19" i="1"/>
  <c r="H5" i="4"/>
  <c r="C35" i="4" s="1"/>
  <c r="H6" i="4"/>
  <c r="C33" i="4" s="1"/>
  <c r="H7" i="4"/>
  <c r="C37" i="4" s="1"/>
  <c r="H8" i="4"/>
  <c r="C36" i="4" s="1"/>
  <c r="H9" i="4"/>
  <c r="C34" i="4" s="1"/>
  <c r="H10" i="4"/>
  <c r="C32" i="4" s="1"/>
  <c r="H11" i="4"/>
  <c r="C31" i="4" s="1"/>
  <c r="H12" i="4"/>
  <c r="C30" i="4" s="1"/>
  <c r="H4" i="4"/>
  <c r="C38" i="4" s="1"/>
  <c r="G5" i="4"/>
  <c r="M17" i="4" s="1"/>
  <c r="G6" i="4"/>
  <c r="N17" i="4" s="1"/>
  <c r="G7" i="4"/>
  <c r="L18" i="4" s="1"/>
  <c r="G8" i="4"/>
  <c r="M18" i="4" s="1"/>
  <c r="G9" i="4"/>
  <c r="N18" i="4" s="1"/>
  <c r="G10" i="4"/>
  <c r="L19" i="4" s="1"/>
  <c r="G11" i="4"/>
  <c r="M19" i="4" s="1"/>
  <c r="G12" i="4"/>
  <c r="N19" i="4" s="1"/>
  <c r="N21" i="4" s="1"/>
  <c r="G4" i="4"/>
  <c r="L17" i="4" s="1"/>
  <c r="P19" i="4" l="1"/>
  <c r="O19" i="4"/>
  <c r="N20" i="4"/>
  <c r="L21" i="4"/>
  <c r="L20" i="4"/>
  <c r="O17" i="4"/>
  <c r="P17" i="4"/>
  <c r="M20" i="4"/>
  <c r="M21" i="4"/>
  <c r="P18" i="4"/>
  <c r="O18" i="4"/>
  <c r="F18" i="6"/>
  <c r="I18" i="6" s="1"/>
  <c r="L12" i="6"/>
  <c r="D21" i="6" s="1"/>
  <c r="E21" i="6" s="1"/>
  <c r="F21" i="6" s="1"/>
  <c r="I21" i="6" s="1"/>
  <c r="D19" i="6"/>
  <c r="E19" i="6" s="1"/>
  <c r="F19" i="6" s="1"/>
  <c r="I19" i="6" s="1"/>
  <c r="C27" i="6"/>
  <c r="F17" i="6"/>
  <c r="I17" i="6" s="1"/>
  <c r="G13" i="4"/>
  <c r="L5" i="4" s="1"/>
  <c r="AI10" i="10"/>
  <c r="D56" i="10" s="1"/>
  <c r="AI11" i="10"/>
  <c r="D58" i="10" s="1"/>
  <c r="AI15" i="10"/>
  <c r="D51" i="10" s="1"/>
  <c r="AI16" i="10"/>
  <c r="D55" i="10" s="1"/>
  <c r="AI17" i="10"/>
  <c r="D50" i="10" s="1"/>
  <c r="AI9" i="10"/>
  <c r="D57" i="10" s="1"/>
  <c r="AH10" i="10"/>
  <c r="AH11" i="10"/>
  <c r="AH14" i="10"/>
  <c r="AH15" i="10"/>
  <c r="AH16" i="10"/>
  <c r="AH17" i="10"/>
  <c r="AH9" i="10"/>
  <c r="O20" i="4" l="1"/>
  <c r="L8" i="4"/>
  <c r="D18" i="4" s="1"/>
  <c r="E18" i="4" s="1"/>
  <c r="L6" i="4"/>
  <c r="L7" i="4"/>
  <c r="D17" i="4" s="1"/>
  <c r="E17" i="4" s="1"/>
  <c r="L11" i="4"/>
  <c r="D20" i="4" s="1"/>
  <c r="E20" i="4" s="1"/>
  <c r="L10" i="4"/>
  <c r="J30" i="6"/>
  <c r="E30" i="6"/>
  <c r="E38" i="6"/>
  <c r="F38" i="6"/>
  <c r="D63" i="10"/>
  <c r="H5" i="5"/>
  <c r="C37" i="5" s="1"/>
  <c r="H6" i="5"/>
  <c r="C39" i="5" s="1"/>
  <c r="H7" i="5"/>
  <c r="C33" i="5" s="1"/>
  <c r="H8" i="5"/>
  <c r="C35" i="5" s="1"/>
  <c r="H9" i="5"/>
  <c r="C36" i="5" s="1"/>
  <c r="H10" i="5"/>
  <c r="C31" i="5" s="1"/>
  <c r="H11" i="5"/>
  <c r="C32" i="5" s="1"/>
  <c r="H12" i="5"/>
  <c r="C38" i="5" s="1"/>
  <c r="H4" i="5"/>
  <c r="C34" i="5" s="1"/>
  <c r="G5" i="5"/>
  <c r="M17" i="5" s="1"/>
  <c r="G6" i="5"/>
  <c r="N17" i="5" s="1"/>
  <c r="G7" i="5"/>
  <c r="L18" i="5" s="1"/>
  <c r="G8" i="5"/>
  <c r="M18" i="5" s="1"/>
  <c r="G9" i="5"/>
  <c r="N18" i="5" s="1"/>
  <c r="G10" i="5"/>
  <c r="L19" i="5" s="1"/>
  <c r="G11" i="5"/>
  <c r="M19" i="5" s="1"/>
  <c r="G12" i="5"/>
  <c r="N19" i="5" s="1"/>
  <c r="G4" i="5"/>
  <c r="H5" i="1"/>
  <c r="H6" i="1"/>
  <c r="H7" i="1"/>
  <c r="H8" i="1"/>
  <c r="H9" i="1"/>
  <c r="H10" i="1"/>
  <c r="H11" i="1"/>
  <c r="H12" i="1"/>
  <c r="H4" i="1"/>
  <c r="G5" i="1"/>
  <c r="M17" i="1" s="1"/>
  <c r="G6" i="1"/>
  <c r="N17" i="1" s="1"/>
  <c r="G7" i="1"/>
  <c r="L18" i="1" s="1"/>
  <c r="G8" i="1"/>
  <c r="M18" i="1" s="1"/>
  <c r="G9" i="1"/>
  <c r="N18" i="1" s="1"/>
  <c r="G10" i="1"/>
  <c r="L19" i="1" s="1"/>
  <c r="G11" i="1"/>
  <c r="M19" i="1" s="1"/>
  <c r="G12" i="1"/>
  <c r="N19" i="1" s="1"/>
  <c r="G4" i="1"/>
  <c r="L12" i="4" l="1"/>
  <c r="D21" i="4" s="1"/>
  <c r="E21" i="4" s="1"/>
  <c r="F21" i="4" s="1"/>
  <c r="I21" i="4" s="1"/>
  <c r="D19" i="4"/>
  <c r="E19" i="4" s="1"/>
  <c r="L9" i="4"/>
  <c r="D22" i="4" s="1"/>
  <c r="E22" i="4" s="1"/>
  <c r="C27" i="4" s="1"/>
  <c r="D23" i="4"/>
  <c r="E23" i="4" s="1"/>
  <c r="F18" i="4"/>
  <c r="I18" i="4" s="1"/>
  <c r="N21" i="5"/>
  <c r="E52" i="10"/>
  <c r="E62" i="10"/>
  <c r="E60" i="10"/>
  <c r="E59" i="10"/>
  <c r="E61" i="10"/>
  <c r="E53" i="10"/>
  <c r="E54" i="10"/>
  <c r="E51" i="10"/>
  <c r="E55" i="10"/>
  <c r="E56" i="10"/>
  <c r="E57" i="10"/>
  <c r="E50" i="10"/>
  <c r="E58" i="10"/>
  <c r="P18" i="5"/>
  <c r="O18" i="5"/>
  <c r="P19" i="5"/>
  <c r="O19" i="5"/>
  <c r="N20" i="5"/>
  <c r="L17" i="5"/>
  <c r="M20" i="5"/>
  <c r="M21" i="5"/>
  <c r="O19" i="1"/>
  <c r="P19" i="1"/>
  <c r="N20" i="1"/>
  <c r="N21" i="1"/>
  <c r="L17" i="1"/>
  <c r="G13" i="1"/>
  <c r="L5" i="1" s="1"/>
  <c r="M20" i="1"/>
  <c r="M21" i="1"/>
  <c r="P18" i="1"/>
  <c r="O18" i="1"/>
  <c r="G13" i="5"/>
  <c r="L5" i="5" s="1"/>
  <c r="L8" i="5" s="1"/>
  <c r="D18" i="5" s="1"/>
  <c r="E18" i="5" s="1"/>
  <c r="F20" i="4" l="1"/>
  <c r="I20" i="4" s="1"/>
  <c r="F17" i="4"/>
  <c r="I17" i="4" s="1"/>
  <c r="J30" i="4"/>
  <c r="K30" i="4"/>
  <c r="J29" i="4"/>
  <c r="E30" i="4"/>
  <c r="E34" i="4"/>
  <c r="F38" i="4"/>
  <c r="F34" i="4"/>
  <c r="F19" i="4"/>
  <c r="I19" i="4" s="1"/>
  <c r="U58" i="10"/>
  <c r="Q58" i="10"/>
  <c r="M58" i="10"/>
  <c r="I58" i="10"/>
  <c r="S58" i="10"/>
  <c r="O58" i="10"/>
  <c r="K58" i="10"/>
  <c r="G58" i="10"/>
  <c r="W50" i="10"/>
  <c r="M50" i="10"/>
  <c r="U50" i="10"/>
  <c r="S50" i="10"/>
  <c r="Q50" i="10"/>
  <c r="O50" i="10"/>
  <c r="K50" i="10"/>
  <c r="I50" i="10"/>
  <c r="G50" i="10"/>
  <c r="W51" i="10"/>
  <c r="U51" i="10"/>
  <c r="S51" i="10"/>
  <c r="Q51" i="10"/>
  <c r="O51" i="10"/>
  <c r="K51" i="10"/>
  <c r="I51" i="10"/>
  <c r="G51" i="10"/>
  <c r="M51" i="10"/>
  <c r="M57" i="10"/>
  <c r="U57" i="10"/>
  <c r="O57" i="10"/>
  <c r="K57" i="10"/>
  <c r="I57" i="10"/>
  <c r="W57" i="10"/>
  <c r="S57" i="10"/>
  <c r="Q57" i="10"/>
  <c r="G57" i="10"/>
  <c r="U54" i="10"/>
  <c r="S54" i="10"/>
  <c r="O54" i="10"/>
  <c r="K54" i="10"/>
  <c r="I54" i="10"/>
  <c r="G54" i="10"/>
  <c r="W54" i="10"/>
  <c r="M54" i="10"/>
  <c r="Q54" i="10"/>
  <c r="M53" i="10"/>
  <c r="S53" i="10"/>
  <c r="Q53" i="10"/>
  <c r="K53" i="10"/>
  <c r="W53" i="10"/>
  <c r="U53" i="10"/>
  <c r="O53" i="10"/>
  <c r="I53" i="10"/>
  <c r="G53" i="10"/>
  <c r="W56" i="10"/>
  <c r="U56" i="10"/>
  <c r="S56" i="10"/>
  <c r="Q56" i="10"/>
  <c r="O56" i="10"/>
  <c r="K56" i="10"/>
  <c r="I56" i="10"/>
  <c r="G56" i="10"/>
  <c r="M56" i="10"/>
  <c r="M55" i="10"/>
  <c r="W55" i="10"/>
  <c r="U55" i="10"/>
  <c r="S55" i="10"/>
  <c r="Q55" i="10"/>
  <c r="O55" i="10"/>
  <c r="K55" i="10"/>
  <c r="I55" i="10"/>
  <c r="G55" i="10"/>
  <c r="W52" i="10"/>
  <c r="U52" i="10"/>
  <c r="S52" i="10"/>
  <c r="Q52" i="10"/>
  <c r="O52" i="10"/>
  <c r="K52" i="10"/>
  <c r="I52" i="10"/>
  <c r="G52" i="10"/>
  <c r="M52" i="10"/>
  <c r="L6" i="5"/>
  <c r="L7" i="5"/>
  <c r="D17" i="5" s="1"/>
  <c r="E17" i="5" s="1"/>
  <c r="L21" i="5"/>
  <c r="O17" i="5"/>
  <c r="P17" i="5"/>
  <c r="L20" i="5"/>
  <c r="L11" i="5" s="1"/>
  <c r="D20" i="5" s="1"/>
  <c r="E20" i="5" s="1"/>
  <c r="L7" i="1"/>
  <c r="D17" i="1" s="1"/>
  <c r="E17" i="1" s="1"/>
  <c r="L6" i="1"/>
  <c r="L8" i="1"/>
  <c r="L21" i="1"/>
  <c r="O17" i="1"/>
  <c r="L10" i="1" s="1"/>
  <c r="P17" i="1"/>
  <c r="L20" i="1"/>
  <c r="L11" i="1" s="1"/>
  <c r="D20" i="1" s="1"/>
  <c r="E20" i="1" s="1"/>
  <c r="L9" i="5" l="1"/>
  <c r="D22" i="5" s="1"/>
  <c r="E22" i="5" s="1"/>
  <c r="F17" i="5" s="1"/>
  <c r="I17" i="5" s="1"/>
  <c r="D23" i="5"/>
  <c r="E23" i="5" s="1"/>
  <c r="L10" i="5"/>
  <c r="O20" i="5"/>
  <c r="D23" i="1"/>
  <c r="E23" i="1" s="1"/>
  <c r="L9" i="1"/>
  <c r="D22" i="1" s="1"/>
  <c r="E22" i="1" s="1"/>
  <c r="D18" i="1"/>
  <c r="E18" i="1" s="1"/>
  <c r="O20" i="1"/>
  <c r="C27" i="5" l="1"/>
  <c r="F18" i="5"/>
  <c r="I18" i="5" s="1"/>
  <c r="L12" i="5"/>
  <c r="D21" i="5" s="1"/>
  <c r="E21" i="5" s="1"/>
  <c r="F21" i="5" s="1"/>
  <c r="I21" i="5" s="1"/>
  <c r="D19" i="5"/>
  <c r="E19" i="5" s="1"/>
  <c r="F19" i="5" s="1"/>
  <c r="I19" i="5" s="1"/>
  <c r="F20" i="5"/>
  <c r="I20" i="5" s="1"/>
  <c r="F17" i="1"/>
  <c r="I17" i="1" s="1"/>
  <c r="F20" i="1"/>
  <c r="I20" i="1" s="1"/>
  <c r="L12" i="1"/>
  <c r="D21" i="1" s="1"/>
  <c r="E21" i="1" s="1"/>
  <c r="F21" i="1" s="1"/>
  <c r="I21" i="1" s="1"/>
  <c r="D19" i="1"/>
  <c r="E19" i="1" s="1"/>
  <c r="F19" i="1" s="1"/>
  <c r="I19" i="1" s="1"/>
  <c r="F18" i="1"/>
  <c r="I18" i="1" s="1"/>
  <c r="L33" i="5" l="1"/>
  <c r="K31" i="5"/>
  <c r="E36" i="5"/>
  <c r="F36" i="5"/>
  <c r="E31" i="5"/>
</calcChain>
</file>

<file path=xl/sharedStrings.xml><?xml version="1.0" encoding="utf-8"?>
<sst xmlns="http://schemas.openxmlformats.org/spreadsheetml/2006/main" count="904" uniqueCount="137">
  <si>
    <t>No</t>
  </si>
  <si>
    <t>Kode Sampel</t>
  </si>
  <si>
    <t>Ulangan</t>
  </si>
  <si>
    <t>U1</t>
  </si>
  <si>
    <t>U2</t>
  </si>
  <si>
    <t>U3</t>
  </si>
  <si>
    <t>BW 30 SS 30</t>
  </si>
  <si>
    <t>BW 30 SS 35</t>
  </si>
  <si>
    <t>BW 30 SS 40</t>
  </si>
  <si>
    <t>BW 35 SS 30</t>
  </si>
  <si>
    <t>BW 35 SS 35</t>
  </si>
  <si>
    <t>BW 35 SS 40</t>
  </si>
  <si>
    <t>BW 40 SS 30</t>
  </si>
  <si>
    <t>BW 40 SS 35</t>
  </si>
  <si>
    <t>BW 40 SS 40</t>
  </si>
  <si>
    <t>Rata-rata</t>
  </si>
  <si>
    <t>Jumlah</t>
  </si>
  <si>
    <t>Ulangan 1</t>
  </si>
  <si>
    <t>Ulangan 2</t>
  </si>
  <si>
    <t>Ulangan 3</t>
  </si>
  <si>
    <t>Jumlah Total</t>
  </si>
  <si>
    <t>Parameter</t>
  </si>
  <si>
    <t>Panelis</t>
  </si>
  <si>
    <t>Vitamin C</t>
  </si>
  <si>
    <t>TPT</t>
  </si>
  <si>
    <t>Antioksidan</t>
  </si>
  <si>
    <t>Overrun</t>
  </si>
  <si>
    <t>Waktu Leleh</t>
  </si>
  <si>
    <t>Tekstur</t>
  </si>
  <si>
    <t xml:space="preserve">jumlah </t>
  </si>
  <si>
    <t>rata-rata</t>
  </si>
  <si>
    <t>PERHITUNGAN BOBOT SKALA PARAMETER</t>
  </si>
  <si>
    <t xml:space="preserve">Parameter </t>
  </si>
  <si>
    <t xml:space="preserve">Nilai 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</si>
  <si>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</si>
  <si>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</si>
  <si>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</si>
  <si>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</si>
  <si>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</si>
  <si>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</si>
  <si>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</si>
  <si>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</si>
  <si>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</si>
  <si>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Warna L*</t>
  </si>
  <si>
    <t>Warna a*</t>
  </si>
  <si>
    <t>Warna b*</t>
  </si>
  <si>
    <t>Daya Leleh</t>
  </si>
  <si>
    <t>Organoleptik Warna</t>
  </si>
  <si>
    <t>Organoleptik Rasa</t>
  </si>
  <si>
    <t>Organoleptik Aroma</t>
  </si>
  <si>
    <t>DATA NILAI PER PARAMETER</t>
  </si>
  <si>
    <t>Bobot Parameter</t>
  </si>
  <si>
    <t>Bobot Normal</t>
  </si>
  <si>
    <t>Nilai efektif</t>
  </si>
  <si>
    <t>Nilai normal</t>
  </si>
  <si>
    <t>Total</t>
  </si>
  <si>
    <t>t</t>
  </si>
  <si>
    <t>r</t>
  </si>
  <si>
    <t>FK</t>
  </si>
  <si>
    <t>JKT</t>
  </si>
  <si>
    <t>JKK</t>
  </si>
  <si>
    <t>JKP</t>
  </si>
  <si>
    <t>JKG</t>
  </si>
  <si>
    <t>SK</t>
  </si>
  <si>
    <t>db</t>
  </si>
  <si>
    <t>JK</t>
  </si>
  <si>
    <t>KT</t>
  </si>
  <si>
    <t>F Hitung</t>
  </si>
  <si>
    <t>Kelompok</t>
  </si>
  <si>
    <t>Perlakuan</t>
  </si>
  <si>
    <t>Galat</t>
  </si>
  <si>
    <t>TABEL DUA ARAH</t>
  </si>
  <si>
    <t>SS 1</t>
  </si>
  <si>
    <t>SS 2</t>
  </si>
  <si>
    <t>SS 3</t>
  </si>
  <si>
    <t>BW 1</t>
  </si>
  <si>
    <t>BW 2</t>
  </si>
  <si>
    <t>BW 3</t>
  </si>
  <si>
    <t>Rerata</t>
  </si>
  <si>
    <t>JKBW</t>
  </si>
  <si>
    <t>JKSS</t>
  </si>
  <si>
    <t>JK BWSS</t>
  </si>
  <si>
    <t>TABEL ANOVA</t>
  </si>
  <si>
    <t>J.K = Adj SS</t>
  </si>
  <si>
    <t>K.T = Adj MS</t>
  </si>
  <si>
    <t>F hitung = F</t>
  </si>
  <si>
    <t>d.b.=DF</t>
  </si>
  <si>
    <t>BW</t>
  </si>
  <si>
    <t>SS</t>
  </si>
  <si>
    <t>BW X SS</t>
  </si>
  <si>
    <t>Notasi</t>
  </si>
  <si>
    <t>F Tabel 5%</t>
  </si>
  <si>
    <t xml:space="preserve">V. Titrasi </t>
  </si>
  <si>
    <t>% Kadar Vit C</t>
  </si>
  <si>
    <t>UJI LANJUT</t>
  </si>
  <si>
    <t xml:space="preserve">BNJ </t>
  </si>
  <si>
    <t>Q (5%) (t; d.b. galat) x akar(KTG/n)</t>
  </si>
  <si>
    <t>F Tabel 1%</t>
  </si>
  <si>
    <t>Nilai STDEV</t>
  </si>
  <si>
    <t xml:space="preserve">Kesimpulan: </t>
  </si>
  <si>
    <t>Interaksi antara konsentrasi sari belimbing wuluh dengan simple syrup berpengaruh sangat nyata terhadap uji daya leleh sherbet bengkuang. Faktor 1 (konsentrasi sari belimbing wuluh) dan faktor 2 (konsentrasi simple syrup)  masing-masing berpengaruhsangat nyata terhadap uji daya leleh sherbet belimbing wuluh.</t>
  </si>
  <si>
    <t>a</t>
  </si>
  <si>
    <t>b</t>
  </si>
  <si>
    <t>bc</t>
  </si>
  <si>
    <t>c</t>
  </si>
  <si>
    <t>Interaksi antara konsentrasi sari belimbing wuluh dengan simple syrup berpengaruh nyata terhadap uji daya leleh sherbet bengkuang. Faktor 1 (konsentrasi sari belimbing wuluh) dan faktor 2 (konsentrasi simple syrup)  masing-masing berpengaruh sangat nyata terhadap uji daya leleh sherbet belimbing wuluh.</t>
  </si>
  <si>
    <t>ab</t>
  </si>
  <si>
    <t>Interaksi antara konsentrasi sari belimbing wuluh dengan simple syrup berpengaruh nyata terhadap uji daya leleh sherbet bengkuang. Faktor 1 (konsentrasi sari belimbing wuluh) dan faktor 2 (konsentrasi simple syrup)  masing-masing tidak berpengaruh nyata terhadap uji daya leleh sherbet belimbing wuluh.</t>
  </si>
  <si>
    <t>Interaksi antara konsentrasi sari belimbing wuluh dengan simple syrup berpengaruh sangat nyata terhadap uji daya leleh sherbet bengkuang. Faktor 1 (konsentrasi sari belimbing wuluh) dan faktor 2 (konsentrasi simple syrup)  masing-masing berpengaruh sangat nyata terhadap uji daya leleh sherbet belimbing wuluh.</t>
  </si>
  <si>
    <t>Organoleptik Tekstur</t>
  </si>
  <si>
    <t>Nilai Terbaik</t>
  </si>
  <si>
    <t>Nilai Terjelek</t>
  </si>
  <si>
    <t xml:space="preserve">Panelis </t>
  </si>
  <si>
    <t>Paramenter</t>
  </si>
  <si>
    <t>b. Mencari nilai T</t>
  </si>
  <si>
    <t>T</t>
  </si>
  <si>
    <t>T  &gt; X2</t>
  </si>
  <si>
    <t>Terima H0</t>
  </si>
  <si>
    <t>X2</t>
  </si>
  <si>
    <t>(atau lihat tabel chi square)</t>
  </si>
  <si>
    <t>(db=9-1=8)</t>
  </si>
  <si>
    <t>c. Memberi Kesimpulan</t>
  </si>
  <si>
    <t>Perlakuan memberikan pengaruh yang tidak nyata terhadap penilaian panelis pada warna sherbet</t>
  </si>
  <si>
    <t>T  &lt; X2</t>
  </si>
  <si>
    <t>Terima H1</t>
  </si>
  <si>
    <t>Perlakuan memberikan pengaruh yang berbeda terhadap penilaian panelis pada aroma wafer.</t>
  </si>
  <si>
    <t>Untuk mengetahui perlakuan mana saja yang memiliki pengaruh sama dan berbeda, maka dilakukan uji lanjut</t>
  </si>
  <si>
    <t xml:space="preserve">d. Uji lanjut </t>
  </si>
  <si>
    <t>Sebelum melakukan uji perbandingan berganda, kita harus mencari nilai kritisnya terlebih dahulu.</t>
  </si>
  <si>
    <t>Nilai kritis=</t>
  </si>
  <si>
    <r>
      <rPr>
        <b/>
        <sz val="10"/>
        <rFont val="Symbol"/>
        <family val="1"/>
        <charset val="2"/>
      </rPr>
      <t>a</t>
    </r>
    <r>
      <rPr>
        <sz val="10"/>
        <rFont val="Arial"/>
        <family val="2"/>
      </rPr>
      <t xml:space="preserve"> = 0,05</t>
    </r>
    <r>
      <rPr>
        <sz val="24"/>
        <rFont val="Arial"/>
        <family val="2"/>
      </rPr>
      <t xml:space="preserve"> </t>
    </r>
  </si>
  <si>
    <t>Lihat tabel Z</t>
  </si>
  <si>
    <t>z = 1,6 + 0,049 = 1,649</t>
  </si>
  <si>
    <t>Nilai kritis =</t>
  </si>
  <si>
    <t>Urutan Ranking</t>
  </si>
  <si>
    <t>Hitungan</t>
  </si>
  <si>
    <t>Perlakuan memberikan pengaruh yang nyata terhadap penilaian panelis pada warna sherbet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</si>
</sst>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;\(0.00\)"/>
    <numFmt numFmtId="165" formatCode="0.0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rgb="FF00206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2060"/>
      <name val="Calibri"/>
      <family val="2"/>
      <scheme val="minor"/>
    </font>
    <font>
      <b/>
      <sz val="24"/>
      <name val="Symbol"/>
      <family val="1"/>
      <charset val="2"/>
    </font>
    <font>
      <b/>
      <sz val="10"/>
      <name val="Symbol"/>
      <family val="1"/>
      <charset val="2"/>
    </font>
    <font>
      <sz val="10"/>
      <name val="Arial"/>
      <family val="2"/>
    </font>
    <font>
      <sz val="2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6" xfId="0" applyBorder="1"/>
    <xf numFmtId="0" fontId="0" fillId="0" borderId="0" xfId="0" applyBorder="1"/>
    <xf numFmtId="2" fontId="0" fillId="0" borderId="1" xfId="0" applyNumberFormat="1" applyBorder="1"/>
    <xf numFmtId="0" fontId="0" fillId="2" borderId="1" xfId="0" applyFill="1" applyBorder="1"/>
    <xf numFmtId="165" fontId="0" fillId="0" borderId="1" xfId="0" applyNumberFormat="1" applyBorder="1"/>
    <xf numFmtId="0" fontId="2" fillId="0" borderId="0" xfId="0" applyFont="1" applyBorder="1" applyAlignmen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/>
    <xf numFmtId="0" fontId="0" fillId="0" borderId="12" xfId="0" applyBorder="1"/>
    <xf numFmtId="164" fontId="0" fillId="0" borderId="1" xfId="0" applyNumberFormat="1" applyBorder="1"/>
    <xf numFmtId="0" fontId="0" fillId="4" borderId="0" xfId="0" applyFill="1" applyBorder="1"/>
    <xf numFmtId="164" fontId="0" fillId="2" borderId="1" xfId="0" applyNumberFormat="1" applyFill="1" applyBorder="1"/>
    <xf numFmtId="2" fontId="0" fillId="0" borderId="6" xfId="0" applyNumberFormat="1" applyBorder="1"/>
    <xf numFmtId="0" fontId="0" fillId="2" borderId="6" xfId="0" applyFill="1" applyBorder="1"/>
    <xf numFmtId="0" fontId="0" fillId="0" borderId="6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 applyAlignment="1">
      <alignment horizontal="center" vertical="center"/>
    </xf>
    <xf numFmtId="0" fontId="0" fillId="3" borderId="0" xfId="0" applyFill="1"/>
    <xf numFmtId="0" fontId="0" fillId="2" borderId="1" xfId="0" applyFill="1" applyBorder="1" applyAlignment="1">
      <alignment horizontal="center" vertical="center"/>
    </xf>
    <xf numFmtId="0" fontId="3" fillId="4" borderId="0" xfId="0" applyFont="1" applyFill="1" applyBorder="1"/>
    <xf numFmtId="0" fontId="3" fillId="0" borderId="0" xfId="0" applyFont="1"/>
    <xf numFmtId="2" fontId="0" fillId="4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2" borderId="15" xfId="0" applyFill="1" applyBorder="1"/>
    <xf numFmtId="2" fontId="0" fillId="0" borderId="15" xfId="0" applyNumberFormat="1" applyBorder="1"/>
    <xf numFmtId="0" fontId="4" fillId="0" borderId="0" xfId="0" applyFont="1"/>
    <xf numFmtId="2" fontId="0" fillId="4" borderId="6" xfId="0" applyNumberFormat="1" applyFill="1" applyBorder="1" applyAlignment="1">
      <alignment horizontal="center" vertical="center"/>
    </xf>
    <xf numFmtId="2" fontId="0" fillId="3" borderId="6" xfId="0" applyNumberFormat="1" applyFill="1" applyBorder="1"/>
    <xf numFmtId="0" fontId="1" fillId="0" borderId="5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6" xfId="0" applyFill="1" applyBorder="1"/>
    <xf numFmtId="0" fontId="3" fillId="0" borderId="2" xfId="0" applyFont="1" applyBorder="1"/>
    <xf numFmtId="2" fontId="0" fillId="2" borderId="0" xfId="0" applyNumberFormat="1" applyFill="1"/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0" fillId="0" borderId="0" xfId="0" applyFont="1"/>
    <xf numFmtId="0" fontId="0" fillId="2" borderId="6" xfId="0" applyFont="1" applyFill="1" applyBorder="1"/>
    <xf numFmtId="0" fontId="0" fillId="0" borderId="6" xfId="0" applyFont="1" applyBorder="1"/>
    <xf numFmtId="2" fontId="0" fillId="0" borderId="1" xfId="0" applyNumberFormat="1" applyFont="1" applyBorder="1"/>
    <xf numFmtId="2" fontId="0" fillId="0" borderId="6" xfId="0" applyNumberFormat="1" applyFont="1" applyBorder="1"/>
    <xf numFmtId="0" fontId="0" fillId="2" borderId="15" xfId="0" applyFont="1" applyFill="1" applyBorder="1"/>
    <xf numFmtId="2" fontId="0" fillId="0" borderId="15" xfId="0" applyNumberFormat="1" applyFont="1" applyBorder="1"/>
    <xf numFmtId="164" fontId="0" fillId="2" borderId="1" xfId="0" applyNumberFormat="1" applyFont="1" applyFill="1" applyBorder="1"/>
    <xf numFmtId="0" fontId="0" fillId="3" borderId="0" xfId="0" applyFont="1" applyFill="1"/>
    <xf numFmtId="0" fontId="0" fillId="2" borderId="6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0" fillId="0" borderId="6" xfId="0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2" fontId="0" fillId="3" borderId="1" xfId="0" applyNumberFormat="1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2" fontId="0" fillId="3" borderId="6" xfId="0" applyNumberFormat="1" applyFont="1" applyFill="1" applyBorder="1"/>
    <xf numFmtId="0" fontId="0" fillId="3" borderId="6" xfId="0" applyFont="1" applyFill="1" applyBorder="1"/>
    <xf numFmtId="2" fontId="0" fillId="4" borderId="6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/>
    <xf numFmtId="164" fontId="0" fillId="0" borderId="1" xfId="0" applyNumberFormat="1" applyFont="1" applyBorder="1"/>
    <xf numFmtId="0" fontId="7" fillId="0" borderId="0" xfId="0" applyFont="1"/>
    <xf numFmtId="2" fontId="0" fillId="2" borderId="1" xfId="0" applyNumberFormat="1" applyFont="1" applyFill="1" applyBorder="1"/>
    <xf numFmtId="0" fontId="0" fillId="3" borderId="1" xfId="0" applyFont="1" applyFill="1" applyBorder="1"/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/>
    </xf>
    <xf numFmtId="0" fontId="0" fillId="2" borderId="1" xfId="0" applyFont="1" applyFill="1" applyBorder="1"/>
    <xf numFmtId="2" fontId="0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2" fontId="0" fillId="0" borderId="0" xfId="0" applyNumberFormat="1"/>
    <xf numFmtId="2" fontId="0" fillId="0" borderId="1" xfId="0" applyNumberFormat="1" applyBorder="1" applyAlignment="1">
      <alignment horizontal="center"/>
    </xf>
    <xf numFmtId="0" fontId="0" fillId="0" borderId="5" xfId="0" applyBorder="1"/>
    <xf numFmtId="2" fontId="0" fillId="2" borderId="0" xfId="0" applyNumberFormat="1" applyFill="1" applyBorder="1"/>
    <xf numFmtId="0" fontId="3" fillId="0" borderId="0" xfId="0" applyFont="1" applyBorder="1"/>
    <xf numFmtId="166" fontId="0" fillId="0" borderId="1" xfId="0" applyNumberFormat="1" applyBorder="1"/>
    <xf numFmtId="166" fontId="0" fillId="2" borderId="0" xfId="0" applyNumberFormat="1" applyFill="1"/>
    <xf numFmtId="0" fontId="0" fillId="2" borderId="1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5" borderId="1" xfId="0" applyFill="1" applyBorder="1"/>
    <xf numFmtId="0" fontId="0" fillId="6" borderId="1" xfId="0" applyFill="1" applyBorder="1"/>
    <xf numFmtId="0" fontId="0" fillId="0" borderId="2" xfId="0" applyBorder="1"/>
    <xf numFmtId="165" fontId="0" fillId="0" borderId="2" xfId="0" applyNumberFormat="1" applyBorder="1"/>
    <xf numFmtId="2" fontId="0" fillId="0" borderId="2" xfId="0" applyNumberFormat="1" applyBorder="1"/>
    <xf numFmtId="2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0" fillId="2" borderId="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2" fontId="0" fillId="5" borderId="1" xfId="0" applyNumberFormat="1" applyFill="1" applyBorder="1"/>
    <xf numFmtId="2" fontId="0" fillId="6" borderId="1" xfId="0" applyNumberFormat="1" applyFill="1" applyBorder="1"/>
    <xf numFmtId="0" fontId="0" fillId="5" borderId="1" xfId="0" applyFill="1" applyBorder="1" applyAlignment="1">
      <alignment horizontal="center" vertical="center" wrapText="1"/>
    </xf>
    <xf numFmtId="0" fontId="0" fillId="0" borderId="17" xfId="0" applyFill="1" applyBorder="1"/>
    <xf numFmtId="165" fontId="0" fillId="0" borderId="17" xfId="0" applyNumberFormat="1" applyBorder="1"/>
    <xf numFmtId="165" fontId="0" fillId="3" borderId="17" xfId="0" applyNumberFormat="1" applyFill="1" applyBorder="1"/>
    <xf numFmtId="165" fontId="0" fillId="5" borderId="17" xfId="0" applyNumberFormat="1" applyFill="1" applyBorder="1"/>
    <xf numFmtId="0" fontId="6" fillId="0" borderId="1" xfId="0" applyFont="1" applyBorder="1" applyAlignment="1">
      <alignment horizontal="left" wrapText="1"/>
    </xf>
    <xf numFmtId="2" fontId="0" fillId="7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7" borderId="1" xfId="0" applyNumberFormat="1" applyFill="1" applyBorder="1"/>
    <xf numFmtId="0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7" borderId="5" xfId="0" applyFill="1" applyBorder="1"/>
    <xf numFmtId="2" fontId="0" fillId="3" borderId="1" xfId="0" applyNumberFormat="1" applyFont="1" applyFill="1" applyBorder="1" applyAlignment="1">
      <alignment horizontal="center"/>
    </xf>
    <xf numFmtId="0" fontId="8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2" fontId="0" fillId="0" borderId="18" xfId="0" applyNumberFormat="1" applyFill="1" applyBorder="1"/>
    <xf numFmtId="0" fontId="0" fillId="7" borderId="5" xfId="0" applyNumberFormat="1" applyFill="1" applyBorder="1"/>
    <xf numFmtId="2" fontId="0" fillId="3" borderId="1" xfId="0" applyNumberFormat="1" applyFill="1" applyBorder="1"/>
    <xf numFmtId="2" fontId="0" fillId="3" borderId="1" xfId="0" applyNumberFormat="1" applyFill="1" applyBorder="1" applyAlignment="1">
      <alignment horizontal="center"/>
    </xf>
    <xf numFmtId="165" fontId="0" fillId="0" borderId="0" xfId="0" applyNumberFormat="1" applyFill="1" applyBorder="1"/>
    <xf numFmtId="0" fontId="0" fillId="2" borderId="16" xfId="0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0" fillId="2" borderId="5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442383</xdr:colOff>
      <xdr:row>46</xdr:row>
      <xdr:rowOff>137584</xdr:rowOff>
    </xdr:from>
    <xdr:to>
      <xdr:col>15</xdr:col>
      <xdr:colOff>537633</xdr:colOff>
      <xdr:row>47</xdr:row>
      <xdr:rowOff>178977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8976783" y="8608484"/>
          <a:ext cx="704850" cy="22554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47625</xdr:colOff>
      <xdr:row>39</xdr:row>
      <xdr:rowOff>179709</xdr:rowOff>
    </xdr:from>
    <xdr:to>
      <xdr:col>15</xdr:col>
      <xdr:colOff>332750</xdr:colOff>
      <xdr:row>43</xdr:row>
      <xdr:rowOff>66674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6753225" y="7361559"/>
          <a:ext cx="2723525" cy="6235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442383</xdr:colOff>
      <xdr:row>46</xdr:row>
      <xdr:rowOff>137584</xdr:rowOff>
    </xdr:from>
    <xdr:to>
      <xdr:col>15</xdr:col>
      <xdr:colOff>537633</xdr:colOff>
      <xdr:row>47</xdr:row>
      <xdr:rowOff>178977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8976783" y="8608484"/>
          <a:ext cx="704850" cy="22554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47625</xdr:colOff>
      <xdr:row>39</xdr:row>
      <xdr:rowOff>179709</xdr:rowOff>
    </xdr:from>
    <xdr:to>
      <xdr:col>15</xdr:col>
      <xdr:colOff>332750</xdr:colOff>
      <xdr:row>43</xdr:row>
      <xdr:rowOff>66674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6753225" y="7361559"/>
          <a:ext cx="2723525" cy="6235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442383</xdr:colOff>
      <xdr:row>46</xdr:row>
      <xdr:rowOff>137584</xdr:rowOff>
    </xdr:from>
    <xdr:to>
      <xdr:col>15</xdr:col>
      <xdr:colOff>537633</xdr:colOff>
      <xdr:row>47</xdr:row>
      <xdr:rowOff>178977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8976783" y="8608484"/>
          <a:ext cx="704850" cy="22554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47625</xdr:colOff>
      <xdr:row>39</xdr:row>
      <xdr:rowOff>179709</xdr:rowOff>
    </xdr:from>
    <xdr:to>
      <xdr:col>15</xdr:col>
      <xdr:colOff>332750</xdr:colOff>
      <xdr:row>43</xdr:row>
      <xdr:rowOff>66674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6753225" y="7361559"/>
          <a:ext cx="2723525" cy="6235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104775</xdr:colOff>
      <xdr:row>59</xdr:row>
      <xdr:rowOff>16091</xdr:rowOff>
    </xdr:from>
    <xdr:to>
      <xdr:col>13</xdr:col>
      <xdr:colOff>571500</xdr:colOff>
      <xdr:row>62</xdr:row>
      <xdr:rowOff>9530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28246"/>
        <a:stretch>
          <a:fillRect/>
        </a:stretch>
      </xdr:blipFill>
      <xdr:spPr bwMode="auto">
        <a:xfrm>
          <a:off x="7419975" y="10880941"/>
          <a:ext cx="1076325" cy="54588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0</xdr:colOff>
      <xdr:row>65</xdr:row>
      <xdr:rowOff>0</xdr:rowOff>
    </xdr:from>
    <xdr:to>
      <xdr:col>15</xdr:col>
      <xdr:colOff>123505</xdr:colOff>
      <xdr:row>82</xdr:row>
      <xdr:rowOff>37690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705600" y="12166600"/>
          <a:ext cx="2561905" cy="31682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442383</xdr:colOff>
      <xdr:row>46</xdr:row>
      <xdr:rowOff>137584</xdr:rowOff>
    </xdr:from>
    <xdr:to>
      <xdr:col>15</xdr:col>
      <xdr:colOff>537633</xdr:colOff>
      <xdr:row>47</xdr:row>
      <xdr:rowOff>178977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8976783" y="8608484"/>
          <a:ext cx="704850" cy="22554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47625</xdr:colOff>
      <xdr:row>39</xdr:row>
      <xdr:rowOff>179709</xdr:rowOff>
    </xdr:from>
    <xdr:to>
      <xdr:col>15</xdr:col>
      <xdr:colOff>332750</xdr:colOff>
      <xdr:row>43</xdr:row>
      <xdr:rowOff>66674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6753225" y="7361559"/>
          <a:ext cx="2723525" cy="6235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104775</xdr:colOff>
      <xdr:row>59</xdr:row>
      <xdr:rowOff>16091</xdr:rowOff>
    </xdr:from>
    <xdr:to>
      <xdr:col>13</xdr:col>
      <xdr:colOff>571500</xdr:colOff>
      <xdr:row>62</xdr:row>
      <xdr:rowOff>9530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28246"/>
        <a:stretch>
          <a:fillRect/>
        </a:stretch>
      </xdr:blipFill>
      <xdr:spPr bwMode="auto">
        <a:xfrm>
          <a:off x="7419975" y="10880941"/>
          <a:ext cx="1076325" cy="54588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0</xdr:colOff>
      <xdr:row>65</xdr:row>
      <xdr:rowOff>0</xdr:rowOff>
    </xdr:from>
    <xdr:to>
      <xdr:col>15</xdr:col>
      <xdr:colOff>123505</xdr:colOff>
      <xdr:row>82</xdr:row>
      <xdr:rowOff>37690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705600" y="12166600"/>
          <a:ext cx="2561905" cy="3168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zoomScale="94" zoomScaleNormal="94" workbookViewId="0">
      <selection activeCell="N12" sqref="N12"/>
    </sheetView>
  </sheetViews>
  <sheetFormatPr defaultRowHeight="14.5" x14ac:dyDescent="0.35"/>
  <cols>
    <col min="2" max="2" width="10.1796875" customWidth="1"/>
    <col min="3" max="3" width="13.1796875" customWidth="1"/>
    <col min="7" max="7" width="9.7265625" customWidth="1"/>
    <col min="8" max="8" width="10.1796875" customWidth="1"/>
    <col min="9" max="9" width="11.54296875" customWidth="1"/>
    <col min="11" max="11" width="12.54296875" customWidth="1"/>
  </cols>
  <sheetData>
    <row r="1" spans="2:16" ht="15" thickBot="1" x14ac:dyDescent="0.4"/>
    <row r="2" spans="2:16" ht="15" thickBot="1" x14ac:dyDescent="0.4">
      <c r="B2" s="148" t="s">
        <v>0</v>
      </c>
      <c r="C2" s="148" t="s">
        <v>1</v>
      </c>
      <c r="D2" s="148" t="s">
        <v>2</v>
      </c>
      <c r="E2" s="148"/>
      <c r="F2" s="148"/>
      <c r="G2" s="148" t="s">
        <v>16</v>
      </c>
      <c r="H2" s="148" t="s">
        <v>15</v>
      </c>
      <c r="I2" s="146" t="s">
        <v>98</v>
      </c>
      <c r="J2" s="60"/>
      <c r="K2" s="61" t="s">
        <v>56</v>
      </c>
      <c r="L2" s="62">
        <v>9</v>
      </c>
      <c r="M2" s="60"/>
      <c r="N2" s="60"/>
      <c r="O2" s="60"/>
      <c r="P2" s="60"/>
    </row>
    <row r="3" spans="2:16" ht="15" thickBot="1" x14ac:dyDescent="0.4">
      <c r="B3" s="148"/>
      <c r="C3" s="148"/>
      <c r="D3" s="56" t="s">
        <v>3</v>
      </c>
      <c r="E3" s="56" t="s">
        <v>4</v>
      </c>
      <c r="F3" s="56" t="s">
        <v>5</v>
      </c>
      <c r="G3" s="148"/>
      <c r="H3" s="148"/>
      <c r="I3" s="147"/>
      <c r="J3" s="60"/>
      <c r="K3" s="61" t="s">
        <v>57</v>
      </c>
      <c r="L3" s="62">
        <v>3</v>
      </c>
      <c r="M3" s="60"/>
      <c r="N3" s="60"/>
      <c r="O3" s="60"/>
      <c r="P3" s="60"/>
    </row>
    <row r="4" spans="2:16" ht="15" thickBot="1" x14ac:dyDescent="0.4">
      <c r="B4" s="57">
        <v>1</v>
      </c>
      <c r="C4" s="57" t="s">
        <v>6</v>
      </c>
      <c r="D4" s="79">
        <v>50.05</v>
      </c>
      <c r="E4" s="79">
        <v>50.1</v>
      </c>
      <c r="F4" s="57">
        <v>50.07</v>
      </c>
      <c r="G4" s="80">
        <f>(SUM(D4:F4))</f>
        <v>150.22</v>
      </c>
      <c r="H4" s="81">
        <f>(AVERAGE(D4:F4))</f>
        <v>50.073333333333331</v>
      </c>
      <c r="I4" s="63">
        <f>STDEV(D4:F4)</f>
        <v>2.5166114784237883E-2</v>
      </c>
      <c r="J4" s="60"/>
      <c r="K4" s="60"/>
      <c r="L4" s="60"/>
      <c r="M4" s="60"/>
      <c r="N4" s="60"/>
      <c r="O4" s="60"/>
      <c r="P4" s="60"/>
    </row>
    <row r="5" spans="2:16" ht="15" thickBot="1" x14ac:dyDescent="0.4">
      <c r="B5" s="57">
        <v>2</v>
      </c>
      <c r="C5" s="57" t="s">
        <v>7</v>
      </c>
      <c r="D5" s="79">
        <v>50.01</v>
      </c>
      <c r="E5" s="79">
        <v>50.05</v>
      </c>
      <c r="F5" s="57">
        <v>50.05</v>
      </c>
      <c r="G5" s="80">
        <f t="shared" ref="G5:G12" si="0">(SUM(D5:F5))</f>
        <v>150.11000000000001</v>
      </c>
      <c r="H5" s="81">
        <f t="shared" ref="H5:H12" si="1">(AVERAGE(D5:F5))</f>
        <v>50.036666666666669</v>
      </c>
      <c r="I5" s="63">
        <f t="shared" ref="I5:I12" si="2">STDEV(D5:F5)</f>
        <v>2.3094010767584539E-2</v>
      </c>
      <c r="J5" s="60"/>
      <c r="K5" s="61" t="s">
        <v>58</v>
      </c>
      <c r="L5" s="64">
        <f>(G13^2)/(L2*L3)</f>
        <v>67362.570023148146</v>
      </c>
      <c r="M5" s="60"/>
      <c r="N5" s="60"/>
      <c r="O5" s="60"/>
      <c r="P5" s="60"/>
    </row>
    <row r="6" spans="2:16" ht="15" thickBot="1" x14ac:dyDescent="0.4">
      <c r="B6" s="57">
        <v>3</v>
      </c>
      <c r="C6" s="57" t="s">
        <v>8</v>
      </c>
      <c r="D6" s="79">
        <v>50.07</v>
      </c>
      <c r="E6" s="79">
        <v>50.04</v>
      </c>
      <c r="F6" s="57">
        <v>50.06</v>
      </c>
      <c r="G6" s="80">
        <f t="shared" si="0"/>
        <v>150.17000000000002</v>
      </c>
      <c r="H6" s="81">
        <f t="shared" si="1"/>
        <v>50.056666666666672</v>
      </c>
      <c r="I6" s="63">
        <f t="shared" si="2"/>
        <v>1.5275252316520304E-2</v>
      </c>
      <c r="J6" s="60"/>
      <c r="K6" s="61" t="s">
        <v>59</v>
      </c>
      <c r="L6" s="64">
        <f>SUMSQ(D4:F12)-L5</f>
        <v>4.7630018518539146</v>
      </c>
      <c r="M6" s="60"/>
      <c r="N6" s="60"/>
      <c r="O6" s="60"/>
      <c r="P6" s="60"/>
    </row>
    <row r="7" spans="2:16" ht="15" thickBot="1" x14ac:dyDescent="0.4">
      <c r="B7" s="57">
        <v>4</v>
      </c>
      <c r="C7" s="57" t="s">
        <v>9</v>
      </c>
      <c r="D7" s="79">
        <v>50.02</v>
      </c>
      <c r="E7" s="79">
        <v>50.13</v>
      </c>
      <c r="F7" s="57">
        <v>50.07</v>
      </c>
      <c r="G7" s="80">
        <f t="shared" si="0"/>
        <v>150.22</v>
      </c>
      <c r="H7" s="81">
        <f t="shared" si="1"/>
        <v>50.073333333333331</v>
      </c>
      <c r="I7" s="63">
        <f t="shared" si="2"/>
        <v>5.5075705472860816E-2</v>
      </c>
      <c r="J7" s="60"/>
      <c r="K7" s="61" t="s">
        <v>60</v>
      </c>
      <c r="L7" s="64">
        <f>(SUMSQ(D13:F13)/9)-L5</f>
        <v>0.25124629630590789</v>
      </c>
      <c r="M7" s="60"/>
      <c r="O7" s="60"/>
      <c r="P7" s="60"/>
    </row>
    <row r="8" spans="2:16" ht="15" thickBot="1" x14ac:dyDescent="0.4">
      <c r="B8" s="57">
        <v>5</v>
      </c>
      <c r="C8" s="57" t="s">
        <v>10</v>
      </c>
      <c r="D8" s="79">
        <f>(E8+F8)/2</f>
        <v>49.064999999999998</v>
      </c>
      <c r="E8" s="79">
        <v>48.04</v>
      </c>
      <c r="F8" s="57">
        <v>50.09</v>
      </c>
      <c r="G8" s="80">
        <f t="shared" si="0"/>
        <v>147.19499999999999</v>
      </c>
      <c r="H8" s="81">
        <f t="shared" si="1"/>
        <v>49.064999999999998</v>
      </c>
      <c r="I8" s="63">
        <f t="shared" si="2"/>
        <v>1.0250000000000021</v>
      </c>
      <c r="J8" s="60"/>
      <c r="K8" s="61" t="s">
        <v>61</v>
      </c>
      <c r="L8" s="64">
        <f>(SUMSQ(G4:G12)/L3)-L5</f>
        <v>2.6456851851835381</v>
      </c>
      <c r="M8" s="60"/>
      <c r="O8" s="60"/>
      <c r="P8" s="60"/>
    </row>
    <row r="9" spans="2:16" ht="15" thickBot="1" x14ac:dyDescent="0.4">
      <c r="B9" s="57">
        <v>6</v>
      </c>
      <c r="C9" s="57" t="s">
        <v>11</v>
      </c>
      <c r="D9" s="79">
        <v>50.04</v>
      </c>
      <c r="E9" s="79">
        <v>50.01</v>
      </c>
      <c r="F9" s="57">
        <v>50.09</v>
      </c>
      <c r="G9" s="80">
        <f t="shared" si="0"/>
        <v>150.13999999999999</v>
      </c>
      <c r="H9" s="81">
        <f t="shared" si="1"/>
        <v>50.04666666666666</v>
      </c>
      <c r="I9" s="63">
        <f t="shared" si="2"/>
        <v>4.0414518843276605E-2</v>
      </c>
      <c r="J9" s="60"/>
      <c r="K9" s="65" t="s">
        <v>62</v>
      </c>
      <c r="L9" s="66">
        <f>L6-L7-L8</f>
        <v>1.8660703703644685</v>
      </c>
      <c r="M9" s="60"/>
      <c r="O9" s="60"/>
      <c r="P9" s="60"/>
    </row>
    <row r="10" spans="2:16" ht="15" thickBot="1" x14ac:dyDescent="0.4">
      <c r="B10" s="57">
        <v>7</v>
      </c>
      <c r="C10" s="57" t="s">
        <v>12</v>
      </c>
      <c r="D10" s="79">
        <f>(E10+F10)/2</f>
        <v>50.04</v>
      </c>
      <c r="E10" s="79">
        <v>50</v>
      </c>
      <c r="F10" s="57">
        <v>50.08</v>
      </c>
      <c r="G10" s="80">
        <f t="shared" si="0"/>
        <v>150.12</v>
      </c>
      <c r="H10" s="81">
        <f t="shared" si="1"/>
        <v>50.04</v>
      </c>
      <c r="I10" s="63">
        <f t="shared" si="2"/>
        <v>3.9999999999999147E-2</v>
      </c>
      <c r="J10" s="60"/>
      <c r="K10" s="61" t="s">
        <v>79</v>
      </c>
      <c r="L10" s="64">
        <f>(SUMSQ(O17:O19)/L2)-L5</f>
        <v>0.6580796296329936</v>
      </c>
      <c r="M10" s="60"/>
      <c r="O10" s="60"/>
      <c r="P10" s="60"/>
    </row>
    <row r="11" spans="2:16" ht="15" thickBot="1" x14ac:dyDescent="0.4">
      <c r="B11" s="57">
        <v>8</v>
      </c>
      <c r="C11" s="57" t="s">
        <v>13</v>
      </c>
      <c r="D11" s="79">
        <v>50.08</v>
      </c>
      <c r="E11" s="79">
        <v>50.11</v>
      </c>
      <c r="F11" s="57">
        <v>50.09</v>
      </c>
      <c r="G11" s="80">
        <f t="shared" si="0"/>
        <v>150.28</v>
      </c>
      <c r="H11" s="81">
        <f t="shared" si="1"/>
        <v>50.093333333333334</v>
      </c>
      <c r="I11" s="63">
        <f t="shared" si="2"/>
        <v>1.5275252316519527E-2</v>
      </c>
      <c r="J11" s="60"/>
      <c r="K11" s="61" t="s">
        <v>80</v>
      </c>
      <c r="L11" s="64">
        <f>(SUMSQ(L20:N20)/9)-L5</f>
        <v>0.63844629630330019</v>
      </c>
      <c r="M11" s="60"/>
      <c r="O11" s="60"/>
      <c r="P11" s="60"/>
    </row>
    <row r="12" spans="2:16" ht="15" thickBot="1" x14ac:dyDescent="0.4">
      <c r="B12" s="57">
        <v>9</v>
      </c>
      <c r="C12" s="57" t="s">
        <v>14</v>
      </c>
      <c r="D12" s="79">
        <v>50.07</v>
      </c>
      <c r="E12" s="79">
        <v>50.05</v>
      </c>
      <c r="F12" s="57">
        <v>50.05</v>
      </c>
      <c r="G12" s="80">
        <f t="shared" si="0"/>
        <v>150.17000000000002</v>
      </c>
      <c r="H12" s="81">
        <f t="shared" si="1"/>
        <v>50.056666666666672</v>
      </c>
      <c r="I12" s="63">
        <f t="shared" si="2"/>
        <v>1.154700538379432E-2</v>
      </c>
      <c r="J12" s="60"/>
      <c r="K12" s="61" t="s">
        <v>81</v>
      </c>
      <c r="L12" s="64">
        <f>L8-L10-L11</f>
        <v>1.3491592592472443</v>
      </c>
      <c r="M12" s="60"/>
      <c r="O12" s="60"/>
      <c r="P12" s="60"/>
    </row>
    <row r="13" spans="2:16" x14ac:dyDescent="0.35">
      <c r="B13" s="148" t="s">
        <v>55</v>
      </c>
      <c r="C13" s="148"/>
      <c r="D13" s="67">
        <f>SUM(D4:D12)</f>
        <v>449.44499999999999</v>
      </c>
      <c r="E13" s="67">
        <f>SUM(E4:E12)</f>
        <v>448.53000000000003</v>
      </c>
      <c r="F13" s="67">
        <f>SUM(F4:F12)</f>
        <v>450.65000000000003</v>
      </c>
      <c r="G13" s="67">
        <f>SUM(G4:G12)</f>
        <v>1348.625</v>
      </c>
      <c r="H13" s="68"/>
      <c r="I13" s="68"/>
      <c r="J13" s="60"/>
      <c r="K13" s="60"/>
      <c r="L13" s="60"/>
      <c r="M13" s="60"/>
      <c r="N13" s="60"/>
      <c r="O13" s="60"/>
      <c r="P13" s="60"/>
    </row>
    <row r="14" spans="2:16" x14ac:dyDescent="0.35"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2:16" ht="15" thickBot="1" x14ac:dyDescent="0.4">
      <c r="B15" s="34" t="s">
        <v>82</v>
      </c>
      <c r="C15" s="60"/>
      <c r="D15" s="82" t="s">
        <v>86</v>
      </c>
      <c r="E15" s="82" t="s">
        <v>83</v>
      </c>
      <c r="F15" s="82" t="s">
        <v>84</v>
      </c>
      <c r="G15" s="82" t="s">
        <v>85</v>
      </c>
      <c r="H15" s="60"/>
      <c r="I15" s="60"/>
      <c r="J15" s="60"/>
      <c r="K15" s="33" t="s">
        <v>71</v>
      </c>
      <c r="L15" s="34"/>
      <c r="M15" s="60"/>
      <c r="O15" s="60"/>
      <c r="P15" s="60"/>
    </row>
    <row r="16" spans="2:16" ht="15" thickBot="1" x14ac:dyDescent="0.4">
      <c r="B16" s="69" t="s">
        <v>63</v>
      </c>
      <c r="C16" s="69" t="s">
        <v>64</v>
      </c>
      <c r="D16" s="69" t="s">
        <v>65</v>
      </c>
      <c r="E16" s="69" t="s">
        <v>66</v>
      </c>
      <c r="F16" s="69" t="s">
        <v>67</v>
      </c>
      <c r="G16" s="69" t="s">
        <v>91</v>
      </c>
      <c r="H16" s="69" t="s">
        <v>97</v>
      </c>
      <c r="I16" s="69" t="s">
        <v>90</v>
      </c>
      <c r="J16" s="60"/>
      <c r="K16" s="56" t="s">
        <v>69</v>
      </c>
      <c r="L16" s="56" t="s">
        <v>72</v>
      </c>
      <c r="M16" s="56" t="s">
        <v>73</v>
      </c>
      <c r="N16" s="56" t="s">
        <v>74</v>
      </c>
      <c r="O16" s="56" t="s">
        <v>55</v>
      </c>
      <c r="P16" s="56" t="s">
        <v>78</v>
      </c>
    </row>
    <row r="17" spans="2:16" ht="15" thickBot="1" x14ac:dyDescent="0.4">
      <c r="B17" s="70" t="s">
        <v>68</v>
      </c>
      <c r="C17" s="71">
        <f>L3-1</f>
        <v>2</v>
      </c>
      <c r="D17" s="72">
        <f>L7</f>
        <v>0.25124629630590789</v>
      </c>
      <c r="E17" s="72">
        <f t="shared" ref="E17:E23" si="3">D17/C17</f>
        <v>0.12562314815295395</v>
      </c>
      <c r="F17" s="72">
        <f>E17/E22</f>
        <v>1.0771139193720165</v>
      </c>
      <c r="G17" s="64">
        <f>FINV(0.05,C17,C22)</f>
        <v>3.6337234675916301</v>
      </c>
      <c r="H17" s="62">
        <f>FINV(0.01,C17,C22)</f>
        <v>6.2262352803113821</v>
      </c>
      <c r="I17" s="62" t="str">
        <f>IF(F17&lt;G17,"tn",IF(F17&lt;H17,"*","**"))</f>
        <v>tn</v>
      </c>
      <c r="J17" s="60"/>
      <c r="K17" s="56" t="s">
        <v>75</v>
      </c>
      <c r="L17" s="73">
        <f>G4</f>
        <v>150.22</v>
      </c>
      <c r="M17" s="73">
        <f>G5</f>
        <v>150.11000000000001</v>
      </c>
      <c r="N17" s="73">
        <f>G6</f>
        <v>150.17000000000002</v>
      </c>
      <c r="O17" s="73">
        <f>SUM(L17:N17)</f>
        <v>450.50000000000006</v>
      </c>
      <c r="P17" s="73">
        <f>AVERAGE(L17:N17)</f>
        <v>150.16666666666669</v>
      </c>
    </row>
    <row r="18" spans="2:16" ht="15" thickBot="1" x14ac:dyDescent="0.4">
      <c r="B18" s="70" t="s">
        <v>69</v>
      </c>
      <c r="C18" s="71">
        <f>L2-1</f>
        <v>8</v>
      </c>
      <c r="D18" s="72">
        <f>L8</f>
        <v>2.6456851851835381</v>
      </c>
      <c r="E18" s="72">
        <f t="shared" si="3"/>
        <v>0.33071064814794227</v>
      </c>
      <c r="F18" s="72">
        <f>E18/E22</f>
        <v>2.8355685050256709</v>
      </c>
      <c r="G18" s="64">
        <f>FINV(0.05,C18,C22)</f>
        <v>2.5910961798744014</v>
      </c>
      <c r="H18" s="62">
        <f>FINV(0.01,C18,C22)</f>
        <v>3.8895721399261927</v>
      </c>
      <c r="I18" s="62" t="str">
        <f>IF(F18&lt;G18,"tn",IF(F18&lt;H18,"*","**"))</f>
        <v>*</v>
      </c>
      <c r="J18" s="60"/>
      <c r="K18" s="56" t="s">
        <v>76</v>
      </c>
      <c r="L18" s="73">
        <f>G7</f>
        <v>150.22</v>
      </c>
      <c r="M18" s="73">
        <f>G8</f>
        <v>147.19499999999999</v>
      </c>
      <c r="N18" s="73">
        <f>G9</f>
        <v>150.13999999999999</v>
      </c>
      <c r="O18" s="73">
        <f>SUM(L18:N18)</f>
        <v>447.55499999999995</v>
      </c>
      <c r="P18" s="73">
        <f>AVERAGE(L18:N18)</f>
        <v>149.18499999999997</v>
      </c>
    </row>
    <row r="19" spans="2:16" ht="15" thickBot="1" x14ac:dyDescent="0.4">
      <c r="B19" s="70" t="s">
        <v>87</v>
      </c>
      <c r="C19" s="71">
        <v>2</v>
      </c>
      <c r="D19" s="72">
        <f>L10</f>
        <v>0.6580796296329936</v>
      </c>
      <c r="E19" s="72">
        <f t="shared" si="3"/>
        <v>0.3290398148164968</v>
      </c>
      <c r="F19" s="72">
        <f>E19/E22</f>
        <v>2.8212425001076968</v>
      </c>
      <c r="G19" s="64">
        <f>FINV(0.05,C19,C22)</f>
        <v>3.6337234675916301</v>
      </c>
      <c r="H19" s="62">
        <f>FINV(0.01,C19,C22)</f>
        <v>6.2262352803113821</v>
      </c>
      <c r="I19" s="62" t="str">
        <f>IF(F19&lt;G19,"tn",IF(F19&lt;H19,"*","**"))</f>
        <v>tn</v>
      </c>
      <c r="J19" s="60"/>
      <c r="K19" s="56" t="s">
        <v>77</v>
      </c>
      <c r="L19" s="73">
        <f>G10</f>
        <v>150.12</v>
      </c>
      <c r="M19" s="73">
        <f>G11</f>
        <v>150.28</v>
      </c>
      <c r="N19" s="73">
        <f>G12</f>
        <v>150.17000000000002</v>
      </c>
      <c r="O19" s="73">
        <f>SUM(L19:N19)</f>
        <v>450.57</v>
      </c>
      <c r="P19" s="73">
        <f>AVERAGE(L19:N19)</f>
        <v>150.19</v>
      </c>
    </row>
    <row r="20" spans="2:16" ht="15" thickBot="1" x14ac:dyDescent="0.4">
      <c r="B20" s="70" t="s">
        <v>88</v>
      </c>
      <c r="C20" s="71">
        <v>2</v>
      </c>
      <c r="D20" s="72">
        <f>L11</f>
        <v>0.63844629630330019</v>
      </c>
      <c r="E20" s="72">
        <f t="shared" si="3"/>
        <v>0.31922314815165009</v>
      </c>
      <c r="F20" s="72">
        <f>E20/E22</f>
        <v>2.7370727554228433</v>
      </c>
      <c r="G20" s="64">
        <f>FINV(0.05,C20,C22)</f>
        <v>3.6337234675916301</v>
      </c>
      <c r="H20" s="62">
        <f>FINV(0.01,C20,C22)</f>
        <v>6.2262352803113821</v>
      </c>
      <c r="I20" s="62" t="str">
        <f>IF(F20&lt;G20,"tn",IF(F20&lt;H20,"*","**"))</f>
        <v>tn</v>
      </c>
      <c r="J20" s="60"/>
      <c r="K20" s="56" t="s">
        <v>55</v>
      </c>
      <c r="L20" s="73">
        <f>SUM(L17:L19)</f>
        <v>450.56</v>
      </c>
      <c r="M20" s="73">
        <f>SUM(M17:M19)</f>
        <v>447.58500000000004</v>
      </c>
      <c r="N20" s="73">
        <f>SUM(N17:N19)</f>
        <v>450.48</v>
      </c>
      <c r="O20" s="73">
        <f>SUM(O17:O19)</f>
        <v>1348.625</v>
      </c>
      <c r="P20" s="74"/>
    </row>
    <row r="21" spans="2:16" ht="15" thickBot="1" x14ac:dyDescent="0.4">
      <c r="B21" s="70" t="s">
        <v>89</v>
      </c>
      <c r="C21" s="71">
        <f>C19*C20</f>
        <v>4</v>
      </c>
      <c r="D21" s="72">
        <f>L12</f>
        <v>1.3491592592472443</v>
      </c>
      <c r="E21" s="72">
        <f t="shared" si="3"/>
        <v>0.33728981481181108</v>
      </c>
      <c r="F21" s="72">
        <f>E21/E22</f>
        <v>2.8919793822860722</v>
      </c>
      <c r="G21" s="64">
        <f>FINV(0.05,C21,C22)</f>
        <v>3.0069172799243447</v>
      </c>
      <c r="H21" s="62">
        <f>FINV(0.01,C21,C22)</f>
        <v>4.772577999723211</v>
      </c>
      <c r="I21" s="62" t="str">
        <f>IF(F21&lt;G21,"tn",IF(F21&lt;H21,"*","**"))</f>
        <v>tn</v>
      </c>
      <c r="J21" s="60"/>
      <c r="K21" s="56" t="s">
        <v>78</v>
      </c>
      <c r="L21" s="73">
        <f>AVERAGE(L17:L19)</f>
        <v>150.18666666666667</v>
      </c>
      <c r="M21" s="73">
        <f>AVERAGE(M17:M19)</f>
        <v>149.19500000000002</v>
      </c>
      <c r="N21" s="73">
        <f>AVERAGE(N17:N19)</f>
        <v>150.16</v>
      </c>
      <c r="O21" s="74"/>
      <c r="P21" s="74"/>
    </row>
    <row r="22" spans="2:16" ht="15" thickBot="1" x14ac:dyDescent="0.4">
      <c r="B22" s="70" t="s">
        <v>70</v>
      </c>
      <c r="C22" s="71">
        <f>(L3-1)*(L2-1)</f>
        <v>16</v>
      </c>
      <c r="D22" s="72">
        <f>L9</f>
        <v>1.8660703703644685</v>
      </c>
      <c r="E22" s="72">
        <f t="shared" si="3"/>
        <v>0.11662939814777928</v>
      </c>
      <c r="F22" s="75"/>
      <c r="G22" s="76"/>
      <c r="H22" s="77"/>
      <c r="I22" s="77"/>
      <c r="J22" s="60"/>
      <c r="K22" s="60"/>
      <c r="L22" s="60"/>
      <c r="M22" s="60"/>
      <c r="O22" s="60"/>
      <c r="P22" s="60"/>
    </row>
    <row r="23" spans="2:16" ht="15" thickBot="1" x14ac:dyDescent="0.4">
      <c r="B23" s="70" t="s">
        <v>55</v>
      </c>
      <c r="C23" s="71">
        <f>(L2*L3)-1</f>
        <v>26</v>
      </c>
      <c r="D23" s="72">
        <f>L6</f>
        <v>4.7630018518539146</v>
      </c>
      <c r="E23" s="78">
        <f t="shared" si="3"/>
        <v>0.18319237891745827</v>
      </c>
      <c r="F23" s="75"/>
      <c r="G23" s="76"/>
      <c r="H23" s="77"/>
      <c r="I23" s="77"/>
      <c r="J23" s="60"/>
      <c r="K23" s="60"/>
      <c r="L23" s="60"/>
      <c r="M23" s="60"/>
      <c r="O23" s="60"/>
      <c r="P23" s="60"/>
    </row>
    <row r="27" spans="2:16" x14ac:dyDescent="0.35">
      <c r="K27">
        <f>'Uji Tekstur'!C27</f>
        <v>0</v>
      </c>
    </row>
  </sheetData>
  <mergeCells count="7">
    <mergeCell ref="I2:I3"/>
    <mergeCell ref="B13:C13"/>
    <mergeCell ref="H2:H3"/>
    <mergeCell ref="D2:F2"/>
    <mergeCell ref="B2:B3"/>
    <mergeCell ref="C2:C3"/>
    <mergeCell ref="G2:G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64"/>
  <sheetViews>
    <sheetView topLeftCell="A33" zoomScale="60" zoomScaleNormal="60" workbookViewId="0">
      <selection activeCell="S27" sqref="S27"/>
    </sheetView>
  </sheetViews>
  <sheetFormatPr defaultRowHeight="14.5" x14ac:dyDescent="0.35"/>
  <cols>
    <col min="2" max="2" width="11.08984375" customWidth="1"/>
    <col min="3" max="3" width="18.36328125" customWidth="1"/>
    <col min="4" max="4" width="10" customWidth="1"/>
    <col min="5" max="5" width="9.54296875" customWidth="1"/>
    <col min="6" max="6" width="7.26953125" customWidth="1"/>
    <col min="7" max="7" width="7.36328125" customWidth="1"/>
    <col min="8" max="8" width="7.90625" customWidth="1"/>
    <col min="9" max="9" width="7.6328125" customWidth="1"/>
    <col min="10" max="10" width="6.81640625" customWidth="1"/>
    <col min="11" max="12" width="7.453125" customWidth="1"/>
    <col min="13" max="13" width="7.36328125" customWidth="1"/>
    <col min="14" max="14" width="8.81640625" customWidth="1"/>
    <col min="15" max="15" width="7.90625" customWidth="1"/>
    <col min="16" max="16" width="6.08984375" customWidth="1"/>
    <col min="17" max="17" width="7.90625" customWidth="1"/>
    <col min="18" max="18" width="7.453125" customWidth="1"/>
    <col min="19" max="19" width="8.36328125" customWidth="1"/>
    <col min="20" max="20" width="8.1796875" customWidth="1"/>
    <col min="21" max="21" width="8.08984375" customWidth="1"/>
    <col min="22" max="22" width="7.90625" customWidth="1"/>
    <col min="23" max="23" width="7.81640625" customWidth="1"/>
    <col min="24" max="24" width="5.81640625" customWidth="1"/>
    <col min="25" max="25" width="6" customWidth="1"/>
    <col min="26" max="27" width="5.7265625" customWidth="1"/>
    <col min="28" max="28" width="5.6328125" customWidth="1"/>
    <col min="29" max="29" width="5.54296875" customWidth="1"/>
    <col min="30" max="30" width="6.1796875" customWidth="1"/>
    <col min="31" max="31" width="5.81640625" customWidth="1"/>
    <col min="32" max="32" width="5.90625" customWidth="1"/>
    <col min="33" max="33" width="4.90625" customWidth="1"/>
  </cols>
  <sheetData>
    <row r="2" spans="1:37" ht="15" thickBot="1" x14ac:dyDescent="0.4"/>
    <row r="3" spans="1:37" x14ac:dyDescent="0.35">
      <c r="A3" s="7"/>
      <c r="B3" s="1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13"/>
    </row>
    <row r="4" spans="1:37" x14ac:dyDescent="0.35">
      <c r="A4" s="7"/>
      <c r="B4" s="14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15"/>
    </row>
    <row r="5" spans="1:37" ht="15.5" x14ac:dyDescent="0.35">
      <c r="A5" s="7"/>
      <c r="B5" s="14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11" t="s">
        <v>31</v>
      </c>
      <c r="S5" s="11"/>
      <c r="T5" s="11"/>
      <c r="U5" s="11"/>
      <c r="V5" s="11"/>
      <c r="W5" s="11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15"/>
    </row>
    <row r="6" spans="1:37" x14ac:dyDescent="0.35">
      <c r="A6" s="7"/>
      <c r="B6" s="14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15"/>
    </row>
    <row r="7" spans="1:37" x14ac:dyDescent="0.35">
      <c r="A7" s="7"/>
      <c r="B7" s="14"/>
      <c r="C7" s="164" t="s">
        <v>21</v>
      </c>
      <c r="D7" s="163" t="s">
        <v>22</v>
      </c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4" t="s">
        <v>29</v>
      </c>
      <c r="AI7" s="164" t="s">
        <v>30</v>
      </c>
      <c r="AJ7" s="7"/>
      <c r="AK7" s="15"/>
    </row>
    <row r="8" spans="1:37" x14ac:dyDescent="0.35">
      <c r="A8" s="7"/>
      <c r="B8" s="14"/>
      <c r="C8" s="164"/>
      <c r="D8" s="9">
        <v>1</v>
      </c>
      <c r="E8" s="9">
        <v>2</v>
      </c>
      <c r="F8" s="9">
        <v>3</v>
      </c>
      <c r="G8" s="9">
        <v>4</v>
      </c>
      <c r="H8" s="9">
        <v>5</v>
      </c>
      <c r="I8" s="9">
        <v>6</v>
      </c>
      <c r="J8" s="9">
        <v>7</v>
      </c>
      <c r="K8" s="9">
        <v>8</v>
      </c>
      <c r="L8" s="9">
        <v>9</v>
      </c>
      <c r="M8" s="9">
        <v>10</v>
      </c>
      <c r="N8" s="9">
        <v>11</v>
      </c>
      <c r="O8" s="9">
        <v>12</v>
      </c>
      <c r="P8" s="9">
        <v>13</v>
      </c>
      <c r="Q8" s="9">
        <v>14</v>
      </c>
      <c r="R8" s="9">
        <v>15</v>
      </c>
      <c r="S8" s="9">
        <v>16</v>
      </c>
      <c r="T8" s="9">
        <v>17</v>
      </c>
      <c r="U8" s="9">
        <v>18</v>
      </c>
      <c r="V8" s="9">
        <v>19</v>
      </c>
      <c r="W8" s="9">
        <v>20</v>
      </c>
      <c r="X8" s="9">
        <v>21</v>
      </c>
      <c r="Y8" s="9">
        <v>22</v>
      </c>
      <c r="Z8" s="9">
        <v>23</v>
      </c>
      <c r="AA8" s="9">
        <v>24</v>
      </c>
      <c r="AB8" s="9">
        <v>25</v>
      </c>
      <c r="AC8" s="9">
        <v>26</v>
      </c>
      <c r="AD8" s="9">
        <v>27</v>
      </c>
      <c r="AE8" s="9">
        <v>28</v>
      </c>
      <c r="AF8" s="9">
        <v>29</v>
      </c>
      <c r="AG8" s="9">
        <v>30</v>
      </c>
      <c r="AH8" s="164"/>
      <c r="AI8" s="164"/>
      <c r="AJ8" s="7"/>
      <c r="AK8" s="15"/>
    </row>
    <row r="9" spans="1:37" x14ac:dyDescent="0.35">
      <c r="A9" s="7"/>
      <c r="B9" s="14"/>
      <c r="C9" s="5" t="s">
        <v>23</v>
      </c>
      <c r="D9" s="5">
        <v>1</v>
      </c>
      <c r="E9" s="5">
        <v>0.9</v>
      </c>
      <c r="F9" s="5">
        <v>1</v>
      </c>
      <c r="G9" s="5">
        <v>0.5</v>
      </c>
      <c r="H9" s="5">
        <v>1</v>
      </c>
      <c r="I9" s="5">
        <v>0.6</v>
      </c>
      <c r="J9" s="5">
        <v>0.5</v>
      </c>
      <c r="K9" s="5">
        <v>0.8</v>
      </c>
      <c r="L9" s="5">
        <v>1</v>
      </c>
      <c r="M9" s="5">
        <v>0.5</v>
      </c>
      <c r="N9" s="5">
        <v>0.7</v>
      </c>
      <c r="O9" s="5">
        <v>0.7</v>
      </c>
      <c r="P9" s="5">
        <v>1</v>
      </c>
      <c r="Q9" s="5">
        <v>0.8</v>
      </c>
      <c r="R9" s="5">
        <v>0.9</v>
      </c>
      <c r="S9" s="5">
        <v>0.8</v>
      </c>
      <c r="T9" s="5">
        <v>0.9</v>
      </c>
      <c r="U9" s="5">
        <v>1</v>
      </c>
      <c r="V9" s="5">
        <v>0.6</v>
      </c>
      <c r="W9" s="5">
        <v>0.8</v>
      </c>
      <c r="X9" s="5">
        <v>0.5</v>
      </c>
      <c r="Y9" s="5">
        <v>0.9</v>
      </c>
      <c r="Z9" s="5">
        <v>0.9</v>
      </c>
      <c r="AA9" s="5">
        <v>0.8</v>
      </c>
      <c r="AB9" s="5">
        <v>1</v>
      </c>
      <c r="AC9" s="5">
        <v>0.7</v>
      </c>
      <c r="AD9" s="5">
        <v>0.6</v>
      </c>
      <c r="AE9" s="5">
        <v>0.8</v>
      </c>
      <c r="AF9" s="5">
        <v>1</v>
      </c>
      <c r="AG9" s="5">
        <v>1</v>
      </c>
      <c r="AH9" s="5">
        <f>SUM(D9:AG9)</f>
        <v>24.2</v>
      </c>
      <c r="AI9" s="8">
        <f>AVERAGE(E9:AG9)</f>
        <v>0.8</v>
      </c>
      <c r="AJ9" s="7"/>
      <c r="AK9" s="15"/>
    </row>
    <row r="10" spans="1:37" x14ac:dyDescent="0.35">
      <c r="A10" s="7"/>
      <c r="B10" s="14"/>
      <c r="C10" s="5" t="s">
        <v>24</v>
      </c>
      <c r="D10" s="5">
        <v>1</v>
      </c>
      <c r="E10" s="5">
        <v>1</v>
      </c>
      <c r="F10" s="5">
        <v>0.8</v>
      </c>
      <c r="G10" s="5">
        <v>0.7</v>
      </c>
      <c r="H10" s="5">
        <v>0.8</v>
      </c>
      <c r="I10" s="5">
        <v>0.9</v>
      </c>
      <c r="J10" s="5">
        <v>0.6</v>
      </c>
      <c r="K10" s="5">
        <v>0.8</v>
      </c>
      <c r="L10" s="5">
        <v>0.8</v>
      </c>
      <c r="M10" s="5">
        <v>0.5</v>
      </c>
      <c r="N10" s="5">
        <v>0.5</v>
      </c>
      <c r="O10" s="5">
        <v>0.6</v>
      </c>
      <c r="P10" s="5">
        <v>0.9</v>
      </c>
      <c r="Q10" s="5">
        <v>0.7</v>
      </c>
      <c r="R10" s="5">
        <v>1</v>
      </c>
      <c r="S10" s="5">
        <v>0.6</v>
      </c>
      <c r="T10" s="5">
        <v>1</v>
      </c>
      <c r="U10" s="5">
        <v>1</v>
      </c>
      <c r="V10" s="5">
        <v>0.7</v>
      </c>
      <c r="W10" s="5">
        <v>0.8</v>
      </c>
      <c r="X10" s="5">
        <v>1</v>
      </c>
      <c r="Y10" s="5">
        <v>0.5</v>
      </c>
      <c r="Z10" s="5">
        <v>0.8</v>
      </c>
      <c r="AA10" s="5">
        <v>0.9</v>
      </c>
      <c r="AB10" s="5">
        <v>0.5</v>
      </c>
      <c r="AC10" s="5">
        <v>0.8</v>
      </c>
      <c r="AD10" s="5">
        <v>0.5</v>
      </c>
      <c r="AE10" s="5">
        <v>1</v>
      </c>
      <c r="AF10" s="5">
        <v>0.7</v>
      </c>
      <c r="AG10" s="5">
        <v>0.8</v>
      </c>
      <c r="AH10" s="5">
        <f t="shared" ref="AH10:AH21" si="0">SUM(D10:AG10)</f>
        <v>23.199999999999996</v>
      </c>
      <c r="AI10" s="8">
        <f t="shared" ref="AI10:AI21" si="1">AVERAGE(E10:AG10)</f>
        <v>0.76551724137931021</v>
      </c>
      <c r="AJ10" s="7"/>
      <c r="AK10" s="15"/>
    </row>
    <row r="11" spans="1:37" x14ac:dyDescent="0.35">
      <c r="A11" s="7"/>
      <c r="B11" s="14"/>
      <c r="C11" s="5" t="s">
        <v>25</v>
      </c>
      <c r="D11" s="5">
        <v>0.9</v>
      </c>
      <c r="E11" s="5">
        <v>0.9</v>
      </c>
      <c r="F11" s="5">
        <v>0.9</v>
      </c>
      <c r="G11" s="5">
        <v>0.8</v>
      </c>
      <c r="H11" s="5">
        <v>0.9</v>
      </c>
      <c r="I11" s="5">
        <v>0.9</v>
      </c>
      <c r="J11" s="5">
        <v>0.8</v>
      </c>
      <c r="K11" s="5">
        <v>0.8</v>
      </c>
      <c r="L11" s="5">
        <v>1</v>
      </c>
      <c r="M11" s="5">
        <v>0.6</v>
      </c>
      <c r="N11" s="5">
        <v>0.6</v>
      </c>
      <c r="O11" s="5">
        <v>0.8</v>
      </c>
      <c r="P11" s="5">
        <v>1</v>
      </c>
      <c r="Q11" s="5">
        <v>0.8</v>
      </c>
      <c r="R11" s="5">
        <v>0.9</v>
      </c>
      <c r="S11" s="5">
        <v>0.9</v>
      </c>
      <c r="T11" s="5">
        <v>0.6</v>
      </c>
      <c r="U11" s="5">
        <v>0.7</v>
      </c>
      <c r="V11" s="5">
        <v>0.9</v>
      </c>
      <c r="W11" s="5">
        <v>0.7</v>
      </c>
      <c r="X11" s="5">
        <v>0.5</v>
      </c>
      <c r="Y11" s="5">
        <v>0.7</v>
      </c>
      <c r="Z11" s="5">
        <v>0.7</v>
      </c>
      <c r="AA11" s="5">
        <v>0.9</v>
      </c>
      <c r="AB11" s="5">
        <v>1</v>
      </c>
      <c r="AC11" s="5">
        <v>0.5</v>
      </c>
      <c r="AD11" s="5">
        <v>0.5</v>
      </c>
      <c r="AE11" s="5">
        <v>0.8</v>
      </c>
      <c r="AF11" s="5">
        <v>1</v>
      </c>
      <c r="AG11" s="5">
        <v>0.7</v>
      </c>
      <c r="AH11" s="5">
        <f t="shared" si="0"/>
        <v>23.7</v>
      </c>
      <c r="AI11" s="8">
        <f t="shared" si="1"/>
        <v>0.78620689655172404</v>
      </c>
      <c r="AJ11" s="7"/>
      <c r="AK11" s="15"/>
    </row>
    <row r="12" spans="1:37" x14ac:dyDescent="0.35">
      <c r="A12" s="7"/>
      <c r="B12" s="14"/>
      <c r="C12" s="5" t="s">
        <v>43</v>
      </c>
      <c r="D12" s="5">
        <v>1</v>
      </c>
      <c r="E12" s="5">
        <v>0.7</v>
      </c>
      <c r="F12" s="5">
        <v>0.9</v>
      </c>
      <c r="G12" s="5">
        <v>0.9</v>
      </c>
      <c r="H12" s="5">
        <v>1</v>
      </c>
      <c r="I12" s="5">
        <v>0.6</v>
      </c>
      <c r="J12" s="5">
        <v>0.5</v>
      </c>
      <c r="K12" s="5">
        <v>0.6</v>
      </c>
      <c r="L12" s="5">
        <v>0.6</v>
      </c>
      <c r="M12" s="5">
        <v>0.9</v>
      </c>
      <c r="N12" s="5">
        <v>0.7</v>
      </c>
      <c r="O12" s="5">
        <v>0.6</v>
      </c>
      <c r="P12" s="5">
        <v>0.7</v>
      </c>
      <c r="Q12" s="5">
        <v>0.9</v>
      </c>
      <c r="R12" s="5">
        <v>0.7</v>
      </c>
      <c r="S12" s="5">
        <v>0.9</v>
      </c>
      <c r="T12" s="5">
        <v>0.6</v>
      </c>
      <c r="U12" s="5">
        <v>0.9</v>
      </c>
      <c r="V12" s="5">
        <v>1</v>
      </c>
      <c r="W12" s="5">
        <v>0.8</v>
      </c>
      <c r="X12" s="5">
        <v>0.9</v>
      </c>
      <c r="Y12" s="5">
        <v>0.7</v>
      </c>
      <c r="Z12" s="5">
        <v>0.6</v>
      </c>
      <c r="AA12" s="5">
        <v>0.8</v>
      </c>
      <c r="AB12" s="5">
        <v>0.5</v>
      </c>
      <c r="AC12" s="5">
        <v>0.6</v>
      </c>
      <c r="AD12" s="5">
        <v>0.9</v>
      </c>
      <c r="AE12" s="5">
        <v>0.8</v>
      </c>
      <c r="AF12" s="5">
        <v>0.5</v>
      </c>
      <c r="AG12" s="5">
        <v>0.7</v>
      </c>
      <c r="AH12" s="5">
        <f t="shared" si="0"/>
        <v>22.5</v>
      </c>
      <c r="AI12" s="8">
        <f t="shared" si="1"/>
        <v>0.74137931034482774</v>
      </c>
      <c r="AJ12" s="7"/>
      <c r="AK12" s="15"/>
    </row>
    <row r="13" spans="1:37" x14ac:dyDescent="0.35">
      <c r="A13" s="7"/>
      <c r="B13" s="14"/>
      <c r="C13" s="5" t="s">
        <v>44</v>
      </c>
      <c r="D13" s="5">
        <v>0.6</v>
      </c>
      <c r="E13" s="5">
        <v>0.9</v>
      </c>
      <c r="F13" s="5">
        <v>0.9</v>
      </c>
      <c r="G13" s="5">
        <v>0.8</v>
      </c>
      <c r="H13" s="5">
        <v>1</v>
      </c>
      <c r="I13" s="5">
        <v>0.8</v>
      </c>
      <c r="J13" s="5">
        <v>0.8</v>
      </c>
      <c r="K13" s="5">
        <v>0.6</v>
      </c>
      <c r="L13" s="5">
        <v>0.6</v>
      </c>
      <c r="M13" s="5">
        <v>0.8</v>
      </c>
      <c r="N13" s="5">
        <v>0.7</v>
      </c>
      <c r="O13" s="5">
        <v>0.6</v>
      </c>
      <c r="P13" s="5">
        <v>0.7</v>
      </c>
      <c r="Q13" s="5">
        <v>0.9</v>
      </c>
      <c r="R13" s="5">
        <v>0.8</v>
      </c>
      <c r="S13" s="5">
        <v>0.6</v>
      </c>
      <c r="T13" s="5">
        <v>0.8</v>
      </c>
      <c r="U13" s="5">
        <v>0.6</v>
      </c>
      <c r="V13" s="5">
        <v>0.7</v>
      </c>
      <c r="W13" s="5">
        <v>0.8</v>
      </c>
      <c r="X13" s="5">
        <v>0.7</v>
      </c>
      <c r="Y13" s="5">
        <v>0.7</v>
      </c>
      <c r="Z13" s="5">
        <v>0.5</v>
      </c>
      <c r="AA13" s="5">
        <v>0.7</v>
      </c>
      <c r="AB13" s="5">
        <v>0.5</v>
      </c>
      <c r="AC13" s="5">
        <v>0.7</v>
      </c>
      <c r="AD13" s="5">
        <v>0.8</v>
      </c>
      <c r="AE13" s="5">
        <v>0.6</v>
      </c>
      <c r="AF13" s="5">
        <v>0.7</v>
      </c>
      <c r="AG13" s="5">
        <v>0.5</v>
      </c>
      <c r="AH13" s="5">
        <f t="shared" si="0"/>
        <v>21.4</v>
      </c>
      <c r="AI13" s="8">
        <f t="shared" si="1"/>
        <v>0.71724137931034471</v>
      </c>
      <c r="AJ13" s="7"/>
      <c r="AK13" s="15"/>
    </row>
    <row r="14" spans="1:37" x14ac:dyDescent="0.35">
      <c r="A14" s="7"/>
      <c r="B14" s="14"/>
      <c r="C14" s="5" t="s">
        <v>45</v>
      </c>
      <c r="D14" s="5">
        <v>0.9</v>
      </c>
      <c r="E14" s="5">
        <v>0.8</v>
      </c>
      <c r="F14" s="5">
        <v>1</v>
      </c>
      <c r="G14" s="5">
        <v>0.7</v>
      </c>
      <c r="H14" s="5">
        <v>1</v>
      </c>
      <c r="I14" s="5">
        <v>1</v>
      </c>
      <c r="J14" s="5">
        <v>0.6</v>
      </c>
      <c r="K14" s="5">
        <v>0.7</v>
      </c>
      <c r="L14" s="5">
        <v>0.5</v>
      </c>
      <c r="M14" s="5">
        <v>0.6</v>
      </c>
      <c r="N14" s="5">
        <v>0.6</v>
      </c>
      <c r="O14" s="5">
        <v>0.7</v>
      </c>
      <c r="P14" s="5">
        <v>0.8</v>
      </c>
      <c r="Q14" s="5">
        <v>0.8</v>
      </c>
      <c r="R14" s="5">
        <v>0.7</v>
      </c>
      <c r="S14" s="5">
        <v>0.9</v>
      </c>
      <c r="T14" s="5">
        <v>1</v>
      </c>
      <c r="U14" s="5">
        <v>0.8</v>
      </c>
      <c r="V14" s="5">
        <v>0.7</v>
      </c>
      <c r="W14" s="5">
        <v>1</v>
      </c>
      <c r="X14" s="5">
        <v>0.9</v>
      </c>
      <c r="Y14" s="5">
        <v>0.7</v>
      </c>
      <c r="Z14" s="5">
        <v>0.9</v>
      </c>
      <c r="AA14" s="5">
        <v>0.8</v>
      </c>
      <c r="AB14" s="5">
        <v>0.7</v>
      </c>
      <c r="AC14" s="5">
        <v>0.8</v>
      </c>
      <c r="AD14" s="5">
        <v>0.8</v>
      </c>
      <c r="AE14" s="5">
        <v>1</v>
      </c>
      <c r="AF14" s="5">
        <v>0.7</v>
      </c>
      <c r="AG14" s="5">
        <v>0.6</v>
      </c>
      <c r="AH14" s="5">
        <f t="shared" si="0"/>
        <v>23.7</v>
      </c>
      <c r="AI14" s="8">
        <f>AVERAGE(E14:AG14)</f>
        <v>0.78620689655172415</v>
      </c>
      <c r="AJ14" s="7"/>
      <c r="AK14" s="15"/>
    </row>
    <row r="15" spans="1:37" x14ac:dyDescent="0.35">
      <c r="A15" s="7"/>
      <c r="B15" s="14"/>
      <c r="C15" s="5" t="s">
        <v>26</v>
      </c>
      <c r="D15" s="5">
        <v>1</v>
      </c>
      <c r="E15" s="5">
        <v>0.7</v>
      </c>
      <c r="F15" s="5">
        <v>0.9</v>
      </c>
      <c r="G15" s="5">
        <v>0.9</v>
      </c>
      <c r="H15" s="5">
        <v>0.9</v>
      </c>
      <c r="I15" s="5">
        <v>1</v>
      </c>
      <c r="J15" s="5">
        <v>0.5</v>
      </c>
      <c r="K15" s="5">
        <v>0.8</v>
      </c>
      <c r="L15" s="5">
        <v>0.8</v>
      </c>
      <c r="M15" s="5">
        <v>0.7</v>
      </c>
      <c r="N15" s="5">
        <v>0.5</v>
      </c>
      <c r="O15" s="5">
        <v>0.9</v>
      </c>
      <c r="P15" s="5">
        <v>0.6</v>
      </c>
      <c r="Q15" s="5">
        <v>0.9</v>
      </c>
      <c r="R15" s="5">
        <v>0.9</v>
      </c>
      <c r="S15" s="5">
        <v>0.8</v>
      </c>
      <c r="T15" s="5">
        <v>1</v>
      </c>
      <c r="U15" s="5">
        <v>0.5</v>
      </c>
      <c r="V15" s="5">
        <v>0.6</v>
      </c>
      <c r="W15" s="5">
        <v>0.8</v>
      </c>
      <c r="X15" s="5">
        <v>0.5</v>
      </c>
      <c r="Y15" s="5">
        <v>0.7</v>
      </c>
      <c r="Z15" s="5">
        <v>0.9</v>
      </c>
      <c r="AA15" s="5">
        <v>0.8</v>
      </c>
      <c r="AB15" s="5">
        <v>0.5</v>
      </c>
      <c r="AC15" s="5">
        <v>0.7</v>
      </c>
      <c r="AD15" s="5">
        <v>0.7</v>
      </c>
      <c r="AE15" s="5">
        <v>1</v>
      </c>
      <c r="AF15" s="5">
        <v>9</v>
      </c>
      <c r="AG15" s="5">
        <v>0.8</v>
      </c>
      <c r="AH15" s="5">
        <f t="shared" si="0"/>
        <v>31.3</v>
      </c>
      <c r="AI15" s="8">
        <f t="shared" si="1"/>
        <v>1.0448275862068965</v>
      </c>
      <c r="AJ15" s="7"/>
      <c r="AK15" s="15"/>
    </row>
    <row r="16" spans="1:37" x14ac:dyDescent="0.35">
      <c r="A16" s="7"/>
      <c r="B16" s="14"/>
      <c r="C16" s="5" t="s">
        <v>27</v>
      </c>
      <c r="D16" s="5">
        <v>0.9</v>
      </c>
      <c r="E16" s="5">
        <v>1</v>
      </c>
      <c r="F16" s="5">
        <v>0.7</v>
      </c>
      <c r="G16" s="5">
        <v>0.9</v>
      </c>
      <c r="H16" s="5">
        <v>0.7</v>
      </c>
      <c r="I16" s="5">
        <v>0.9</v>
      </c>
      <c r="J16" s="5">
        <v>1</v>
      </c>
      <c r="K16" s="5">
        <v>0.9</v>
      </c>
      <c r="L16" s="5">
        <v>0.6</v>
      </c>
      <c r="M16" s="5">
        <v>0.9</v>
      </c>
      <c r="N16" s="5">
        <v>0.8</v>
      </c>
      <c r="O16" s="5">
        <v>0.9</v>
      </c>
      <c r="P16" s="5">
        <v>0.7</v>
      </c>
      <c r="Q16" s="5">
        <v>0.9</v>
      </c>
      <c r="R16" s="5">
        <v>0.8</v>
      </c>
      <c r="S16" s="5">
        <v>0.9</v>
      </c>
      <c r="T16" s="5">
        <v>0.8</v>
      </c>
      <c r="U16" s="5">
        <v>1</v>
      </c>
      <c r="V16" s="5">
        <v>0.9</v>
      </c>
      <c r="W16" s="5">
        <v>1</v>
      </c>
      <c r="X16" s="5">
        <v>0.8</v>
      </c>
      <c r="Y16" s="5">
        <v>0.7</v>
      </c>
      <c r="Z16" s="5">
        <v>0.8</v>
      </c>
      <c r="AA16" s="5">
        <v>0.7</v>
      </c>
      <c r="AB16" s="5">
        <v>1</v>
      </c>
      <c r="AC16" s="5">
        <v>0.7</v>
      </c>
      <c r="AD16" s="5">
        <v>0.6</v>
      </c>
      <c r="AE16" s="5">
        <v>0.9</v>
      </c>
      <c r="AF16" s="5">
        <v>0.6</v>
      </c>
      <c r="AG16" s="5">
        <v>0.7</v>
      </c>
      <c r="AH16" s="5">
        <f t="shared" si="0"/>
        <v>24.700000000000003</v>
      </c>
      <c r="AI16" s="8">
        <f t="shared" si="1"/>
        <v>0.82068965517241399</v>
      </c>
      <c r="AJ16" s="7"/>
      <c r="AK16" s="15"/>
    </row>
    <row r="17" spans="1:37" x14ac:dyDescent="0.35">
      <c r="A17" s="7"/>
      <c r="B17" s="14"/>
      <c r="C17" s="5" t="s">
        <v>28</v>
      </c>
      <c r="D17" s="5">
        <v>0.9</v>
      </c>
      <c r="E17" s="5">
        <v>0.7</v>
      </c>
      <c r="F17" s="5">
        <v>1</v>
      </c>
      <c r="G17" s="5">
        <v>1</v>
      </c>
      <c r="H17" s="5">
        <v>1</v>
      </c>
      <c r="I17" s="5">
        <v>1</v>
      </c>
      <c r="J17" s="5">
        <v>1</v>
      </c>
      <c r="K17" s="5">
        <v>0.9</v>
      </c>
      <c r="L17" s="5">
        <v>0.6</v>
      </c>
      <c r="M17" s="5">
        <v>0.7</v>
      </c>
      <c r="N17" s="5">
        <v>0.5</v>
      </c>
      <c r="O17" s="5">
        <v>1</v>
      </c>
      <c r="P17" s="5">
        <v>0.5</v>
      </c>
      <c r="Q17" s="5">
        <v>0.9</v>
      </c>
      <c r="R17" s="5">
        <v>0.9</v>
      </c>
      <c r="S17" s="5">
        <v>0.9</v>
      </c>
      <c r="T17" s="5">
        <v>1</v>
      </c>
      <c r="U17" s="5">
        <v>1</v>
      </c>
      <c r="V17" s="5">
        <v>1</v>
      </c>
      <c r="W17" s="5">
        <v>1</v>
      </c>
      <c r="X17" s="5">
        <v>0.9</v>
      </c>
      <c r="Y17" s="5">
        <v>0.8</v>
      </c>
      <c r="Z17" s="5">
        <v>0.8</v>
      </c>
      <c r="AA17" s="5">
        <v>0.9</v>
      </c>
      <c r="AB17" s="5">
        <v>1</v>
      </c>
      <c r="AC17" s="5">
        <v>0.8</v>
      </c>
      <c r="AD17" s="5">
        <v>0.6</v>
      </c>
      <c r="AE17" s="5">
        <v>0.7</v>
      </c>
      <c r="AF17" s="5">
        <v>0.8</v>
      </c>
      <c r="AG17" s="5">
        <v>0.9</v>
      </c>
      <c r="AH17" s="5">
        <f t="shared" si="0"/>
        <v>25.7</v>
      </c>
      <c r="AI17" s="8">
        <f t="shared" si="1"/>
        <v>0.85517241379310349</v>
      </c>
      <c r="AJ17" s="7"/>
      <c r="AK17" s="15"/>
    </row>
    <row r="18" spans="1:37" x14ac:dyDescent="0.35">
      <c r="A18" s="7"/>
      <c r="B18" s="14"/>
      <c r="C18" s="5" t="s">
        <v>47</v>
      </c>
      <c r="D18" s="5">
        <v>0.9</v>
      </c>
      <c r="E18" s="5">
        <v>1</v>
      </c>
      <c r="F18" s="5">
        <v>1</v>
      </c>
      <c r="G18" s="5">
        <v>0.6</v>
      </c>
      <c r="H18" s="5">
        <v>0.8</v>
      </c>
      <c r="I18" s="5">
        <v>1</v>
      </c>
      <c r="J18" s="5">
        <v>0.8</v>
      </c>
      <c r="K18" s="5">
        <v>0.8</v>
      </c>
      <c r="L18" s="5">
        <v>1</v>
      </c>
      <c r="M18" s="5">
        <v>0.9</v>
      </c>
      <c r="N18" s="5">
        <v>0.7</v>
      </c>
      <c r="O18" s="5">
        <v>0.8</v>
      </c>
      <c r="P18" s="5">
        <v>0.9</v>
      </c>
      <c r="Q18" s="5">
        <v>1</v>
      </c>
      <c r="R18" s="5">
        <v>1</v>
      </c>
      <c r="S18" s="5">
        <v>1</v>
      </c>
      <c r="T18" s="5">
        <v>0.7</v>
      </c>
      <c r="U18" s="5">
        <v>0.9</v>
      </c>
      <c r="V18" s="5">
        <v>0.8</v>
      </c>
      <c r="W18" s="5">
        <v>1</v>
      </c>
      <c r="X18" s="5">
        <v>0.7</v>
      </c>
      <c r="Y18" s="5">
        <v>0.9</v>
      </c>
      <c r="Z18" s="5">
        <v>0.8</v>
      </c>
      <c r="AA18" s="5">
        <v>0.9</v>
      </c>
      <c r="AB18" s="5">
        <v>0.8</v>
      </c>
      <c r="AC18" s="5">
        <v>0.7</v>
      </c>
      <c r="AD18" s="5">
        <v>1</v>
      </c>
      <c r="AE18" s="5">
        <v>0.9</v>
      </c>
      <c r="AF18" s="5">
        <v>1</v>
      </c>
      <c r="AG18" s="5">
        <v>0.9</v>
      </c>
      <c r="AH18" s="5">
        <f t="shared" si="0"/>
        <v>26.199999999999992</v>
      </c>
      <c r="AI18" s="8">
        <f t="shared" si="1"/>
        <v>0.87241379310344813</v>
      </c>
      <c r="AJ18" s="7"/>
      <c r="AK18" s="15"/>
    </row>
    <row r="19" spans="1:37" x14ac:dyDescent="0.35">
      <c r="A19" s="7"/>
      <c r="B19" s="14"/>
      <c r="C19" s="5" t="s">
        <v>109</v>
      </c>
      <c r="D19" s="5">
        <v>1</v>
      </c>
      <c r="E19" s="5">
        <v>1</v>
      </c>
      <c r="F19" s="5">
        <v>1</v>
      </c>
      <c r="G19" s="5">
        <v>0.5</v>
      </c>
      <c r="H19" s="5">
        <v>0.9</v>
      </c>
      <c r="I19" s="5">
        <v>1</v>
      </c>
      <c r="J19" s="5">
        <v>0.7</v>
      </c>
      <c r="K19" s="5">
        <v>0.5</v>
      </c>
      <c r="L19" s="5">
        <v>0.9</v>
      </c>
      <c r="M19" s="5">
        <v>0.9</v>
      </c>
      <c r="N19" s="5">
        <v>0.6</v>
      </c>
      <c r="O19" s="5">
        <v>0.9</v>
      </c>
      <c r="P19" s="5">
        <v>0.8</v>
      </c>
      <c r="Q19" s="5">
        <v>1</v>
      </c>
      <c r="R19" s="5">
        <v>1</v>
      </c>
      <c r="S19" s="5">
        <v>0.9</v>
      </c>
      <c r="T19" s="5">
        <v>0.8</v>
      </c>
      <c r="U19" s="5">
        <v>0.7</v>
      </c>
      <c r="V19" s="5">
        <v>1</v>
      </c>
      <c r="W19" s="5">
        <v>1</v>
      </c>
      <c r="X19" s="5">
        <v>0.7</v>
      </c>
      <c r="Y19" s="5">
        <v>0.9</v>
      </c>
      <c r="Z19" s="5">
        <v>0.9</v>
      </c>
      <c r="AA19" s="5">
        <v>0.6</v>
      </c>
      <c r="AB19" s="5">
        <v>0.8</v>
      </c>
      <c r="AC19" s="5">
        <v>1</v>
      </c>
      <c r="AD19" s="5">
        <v>1</v>
      </c>
      <c r="AE19" s="5">
        <v>0.9</v>
      </c>
      <c r="AF19" s="5">
        <v>1</v>
      </c>
      <c r="AG19" s="5">
        <v>1</v>
      </c>
      <c r="AH19" s="5">
        <f t="shared" si="0"/>
        <v>25.9</v>
      </c>
      <c r="AI19" s="8">
        <f t="shared" si="1"/>
        <v>0.85862068965517235</v>
      </c>
      <c r="AJ19" s="7"/>
      <c r="AK19" s="15"/>
    </row>
    <row r="20" spans="1:37" x14ac:dyDescent="0.35">
      <c r="A20" s="7"/>
      <c r="B20" s="14"/>
      <c r="C20" s="5" t="s">
        <v>48</v>
      </c>
      <c r="D20" s="5">
        <v>1</v>
      </c>
      <c r="E20" s="5">
        <v>1</v>
      </c>
      <c r="F20" s="5">
        <v>1</v>
      </c>
      <c r="G20" s="5">
        <v>0.8</v>
      </c>
      <c r="H20" s="5">
        <v>0.8</v>
      </c>
      <c r="I20" s="5">
        <v>1</v>
      </c>
      <c r="J20" s="5">
        <v>0.8</v>
      </c>
      <c r="K20" s="5">
        <v>0.8</v>
      </c>
      <c r="L20" s="5">
        <v>0.7</v>
      </c>
      <c r="M20" s="5">
        <v>1</v>
      </c>
      <c r="N20" s="5">
        <v>0.9</v>
      </c>
      <c r="O20" s="5">
        <v>1</v>
      </c>
      <c r="P20" s="5">
        <v>0.7</v>
      </c>
      <c r="Q20" s="5">
        <v>1</v>
      </c>
      <c r="R20" s="5">
        <v>0.9</v>
      </c>
      <c r="S20" s="5">
        <v>1</v>
      </c>
      <c r="T20" s="5">
        <v>1</v>
      </c>
      <c r="U20" s="5">
        <v>0.9</v>
      </c>
      <c r="V20" s="5">
        <v>1</v>
      </c>
      <c r="W20" s="5">
        <v>1</v>
      </c>
      <c r="X20" s="5">
        <v>0.8</v>
      </c>
      <c r="Y20" s="5">
        <v>0.9</v>
      </c>
      <c r="Z20" s="5">
        <v>1</v>
      </c>
      <c r="AA20" s="5">
        <v>0.7</v>
      </c>
      <c r="AB20" s="5">
        <v>0.8</v>
      </c>
      <c r="AC20" s="5">
        <v>0.8</v>
      </c>
      <c r="AD20" s="5">
        <v>0.9</v>
      </c>
      <c r="AE20" s="5">
        <v>1</v>
      </c>
      <c r="AF20" s="5">
        <v>0.9</v>
      </c>
      <c r="AG20" s="5">
        <v>0.8</v>
      </c>
      <c r="AH20" s="5">
        <f t="shared" si="0"/>
        <v>26.899999999999995</v>
      </c>
      <c r="AI20" s="8">
        <f t="shared" si="1"/>
        <v>0.89310344827586186</v>
      </c>
      <c r="AJ20" s="7"/>
      <c r="AK20" s="15"/>
    </row>
    <row r="21" spans="1:37" x14ac:dyDescent="0.35">
      <c r="A21" s="7"/>
      <c r="B21" s="14"/>
      <c r="C21" s="5" t="s">
        <v>49</v>
      </c>
      <c r="D21" s="5">
        <v>1</v>
      </c>
      <c r="E21" s="5">
        <v>1</v>
      </c>
      <c r="F21" s="5">
        <v>1</v>
      </c>
      <c r="G21" s="5">
        <v>0.5</v>
      </c>
      <c r="H21" s="5">
        <v>0.7</v>
      </c>
      <c r="I21" s="5">
        <v>1</v>
      </c>
      <c r="J21" s="5">
        <v>1</v>
      </c>
      <c r="K21" s="5">
        <v>0.7</v>
      </c>
      <c r="L21" s="5">
        <v>0.6</v>
      </c>
      <c r="M21" s="5">
        <v>0.9</v>
      </c>
      <c r="N21" s="5">
        <v>0.7</v>
      </c>
      <c r="O21" s="5">
        <v>0.7</v>
      </c>
      <c r="P21" s="5">
        <v>0.7</v>
      </c>
      <c r="Q21" s="5">
        <v>0.9</v>
      </c>
      <c r="R21" s="5">
        <v>0.6</v>
      </c>
      <c r="S21" s="5">
        <v>0.8</v>
      </c>
      <c r="T21" s="5">
        <v>0.9</v>
      </c>
      <c r="U21" s="5">
        <v>0.8</v>
      </c>
      <c r="V21" s="5">
        <v>0.9</v>
      </c>
      <c r="W21" s="5">
        <v>0.8</v>
      </c>
      <c r="X21" s="5">
        <v>0.6</v>
      </c>
      <c r="Y21" s="5">
        <v>0.8</v>
      </c>
      <c r="Z21" s="5">
        <v>0.7</v>
      </c>
      <c r="AA21" s="5">
        <v>0.9</v>
      </c>
      <c r="AB21" s="5">
        <v>0.8</v>
      </c>
      <c r="AC21" s="5">
        <v>1</v>
      </c>
      <c r="AD21" s="5">
        <v>0.8</v>
      </c>
      <c r="AE21" s="5">
        <v>1</v>
      </c>
      <c r="AF21" s="5">
        <v>1</v>
      </c>
      <c r="AG21" s="5">
        <v>0.9</v>
      </c>
      <c r="AH21" s="5">
        <f t="shared" si="0"/>
        <v>24.7</v>
      </c>
      <c r="AI21" s="8">
        <f t="shared" si="1"/>
        <v>0.8172413793103448</v>
      </c>
      <c r="AJ21" s="7"/>
      <c r="AK21" s="15"/>
    </row>
    <row r="22" spans="1:37" x14ac:dyDescent="0.35">
      <c r="A22" s="7"/>
      <c r="B22" s="1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15"/>
    </row>
    <row r="23" spans="1:37" ht="15" thickBot="1" x14ac:dyDescent="0.4">
      <c r="A23" s="7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8"/>
    </row>
    <row r="24" spans="1:37" x14ac:dyDescent="0.35">
      <c r="A24" s="7"/>
      <c r="B24" s="7"/>
      <c r="N24" s="7"/>
      <c r="O24" s="7"/>
      <c r="P24" s="7"/>
      <c r="Q24" s="7"/>
      <c r="R24" s="7"/>
    </row>
    <row r="25" spans="1:37" ht="15" thickBot="1" x14ac:dyDescent="0.4">
      <c r="A25" s="7"/>
      <c r="B25" s="7"/>
      <c r="N25" s="7"/>
      <c r="O25" s="7"/>
      <c r="P25" s="7"/>
      <c r="Q25" s="7"/>
      <c r="R25" s="7"/>
    </row>
    <row r="26" spans="1:37" x14ac:dyDescent="0.35">
      <c r="A26" s="7"/>
      <c r="B26" s="1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13"/>
      <c r="Q26" s="7"/>
      <c r="R26" s="7"/>
    </row>
    <row r="27" spans="1:37" x14ac:dyDescent="0.35">
      <c r="A27" s="7"/>
      <c r="B27" s="14"/>
      <c r="C27" s="7"/>
      <c r="D27" s="7"/>
      <c r="E27" s="7"/>
      <c r="F27" s="170" t="s">
        <v>50</v>
      </c>
      <c r="G27" s="170"/>
      <c r="H27" s="170"/>
      <c r="I27" s="170"/>
      <c r="J27" s="170"/>
      <c r="K27" s="7"/>
      <c r="L27" s="7"/>
      <c r="M27" s="7"/>
      <c r="N27" s="7"/>
      <c r="O27" s="7"/>
      <c r="P27" s="15"/>
      <c r="Q27" s="7"/>
      <c r="R27" s="7"/>
    </row>
    <row r="28" spans="1:37" x14ac:dyDescent="0.35">
      <c r="A28" s="7"/>
      <c r="B28" s="14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15"/>
      <c r="Q28" s="7"/>
      <c r="R28" s="7"/>
    </row>
    <row r="29" spans="1:37" ht="29" customHeight="1" x14ac:dyDescent="0.35">
      <c r="A29" s="7"/>
      <c r="B29" s="14"/>
      <c r="C29" s="129" t="s">
        <v>32</v>
      </c>
      <c r="D29" s="165" t="s">
        <v>33</v>
      </c>
      <c r="E29" s="171"/>
      <c r="F29" s="171"/>
      <c r="G29" s="171"/>
      <c r="H29" s="171"/>
      <c r="I29" s="171"/>
      <c r="J29" s="171"/>
      <c r="K29" s="171"/>
      <c r="L29" s="172"/>
      <c r="M29" s="173" t="s">
        <v>110</v>
      </c>
      <c r="N29" s="173" t="s">
        <v>111</v>
      </c>
      <c r="O29" s="7"/>
      <c r="P29" s="15"/>
      <c r="Q29" s="7"/>
      <c r="R29" s="7"/>
    </row>
    <row r="30" spans="1:37" x14ac:dyDescent="0.35">
      <c r="A30" s="7"/>
      <c r="B30" s="14"/>
      <c r="C30" s="145"/>
      <c r="D30" s="9" t="s">
        <v>34</v>
      </c>
      <c r="E30" s="9" t="s">
        <v>35</v>
      </c>
      <c r="F30" s="9" t="s">
        <v>36</v>
      </c>
      <c r="G30" s="9" t="s">
        <v>37</v>
      </c>
      <c r="H30" s="9" t="s">
        <v>38</v>
      </c>
      <c r="I30" s="9" t="s">
        <v>39</v>
      </c>
      <c r="J30" s="9" t="s">
        <v>40</v>
      </c>
      <c r="K30" s="9" t="s">
        <v>41</v>
      </c>
      <c r="L30" s="9" t="s">
        <v>42</v>
      </c>
      <c r="M30" s="174"/>
      <c r="N30" s="174"/>
      <c r="O30" s="7"/>
      <c r="P30" s="15"/>
      <c r="Q30" s="7"/>
      <c r="R30" s="7"/>
    </row>
    <row r="31" spans="1:37" x14ac:dyDescent="0.35">
      <c r="A31" s="7"/>
      <c r="B31" s="14"/>
      <c r="C31" s="5" t="s">
        <v>28</v>
      </c>
      <c r="D31" s="5">
        <v>50.07</v>
      </c>
      <c r="E31" s="5">
        <v>50.04</v>
      </c>
      <c r="F31" s="5">
        <v>50.06</v>
      </c>
      <c r="G31" s="5">
        <v>50.07</v>
      </c>
      <c r="H31" s="5">
        <v>45.82</v>
      </c>
      <c r="I31" s="5">
        <v>50.05</v>
      </c>
      <c r="J31" s="5">
        <v>45.64</v>
      </c>
      <c r="K31" s="5">
        <v>50.09</v>
      </c>
      <c r="L31" s="5">
        <v>50.06</v>
      </c>
      <c r="M31" s="105">
        <f>K31</f>
        <v>50.09</v>
      </c>
      <c r="N31" s="106">
        <f>J31</f>
        <v>45.64</v>
      </c>
      <c r="O31" s="7"/>
      <c r="P31" s="15"/>
      <c r="Q31" s="7"/>
      <c r="R31" s="7"/>
    </row>
    <row r="32" spans="1:37" x14ac:dyDescent="0.35">
      <c r="A32" s="7"/>
      <c r="B32" s="14"/>
      <c r="C32" s="5" t="s">
        <v>26</v>
      </c>
      <c r="D32" s="5">
        <v>11.1</v>
      </c>
      <c r="E32" s="5">
        <v>10.83</v>
      </c>
      <c r="F32" s="5">
        <v>3.54</v>
      </c>
      <c r="G32" s="5">
        <v>4.9800000000000004</v>
      </c>
      <c r="H32" s="5">
        <v>1.52</v>
      </c>
      <c r="I32" s="5">
        <v>4.5199999999999996</v>
      </c>
      <c r="J32" s="5">
        <v>4.3</v>
      </c>
      <c r="K32" s="5">
        <v>5.94</v>
      </c>
      <c r="L32" s="5">
        <v>3.45</v>
      </c>
      <c r="M32" s="105">
        <f>D32</f>
        <v>11.1</v>
      </c>
      <c r="N32" s="106">
        <f>H32</f>
        <v>1.52</v>
      </c>
      <c r="O32" s="7"/>
      <c r="P32" s="15"/>
      <c r="Q32" s="7"/>
      <c r="R32" s="7"/>
    </row>
    <row r="33" spans="1:25" x14ac:dyDescent="0.35">
      <c r="A33" s="7"/>
      <c r="B33" s="14"/>
      <c r="C33" s="5" t="s">
        <v>43</v>
      </c>
      <c r="D33" s="5">
        <v>52.27</v>
      </c>
      <c r="E33" s="5">
        <v>47.44</v>
      </c>
      <c r="F33" s="5">
        <v>49.95</v>
      </c>
      <c r="G33" s="5">
        <v>46.42</v>
      </c>
      <c r="H33" s="5">
        <v>48.18</v>
      </c>
      <c r="I33" s="5">
        <v>47.49</v>
      </c>
      <c r="J33" s="5">
        <v>48.53</v>
      </c>
      <c r="K33" s="5">
        <v>51.24</v>
      </c>
      <c r="L33" s="5">
        <v>47.85</v>
      </c>
      <c r="M33" s="105">
        <f>D33</f>
        <v>52.27</v>
      </c>
      <c r="N33" s="106">
        <f>G33</f>
        <v>46.42</v>
      </c>
      <c r="O33" s="7"/>
      <c r="P33" s="15"/>
      <c r="Q33" s="7"/>
      <c r="R33" s="7"/>
    </row>
    <row r="34" spans="1:25" x14ac:dyDescent="0.35">
      <c r="A34" s="7"/>
      <c r="B34" s="14"/>
      <c r="C34" s="5" t="s">
        <v>44</v>
      </c>
      <c r="D34" s="5">
        <v>0.1</v>
      </c>
      <c r="E34" s="5">
        <v>0.16</v>
      </c>
      <c r="F34" s="5">
        <v>0.14000000000000001</v>
      </c>
      <c r="G34" s="5">
        <v>-0.52</v>
      </c>
      <c r="H34" s="5">
        <v>-0.34</v>
      </c>
      <c r="I34" s="5">
        <v>-0.64</v>
      </c>
      <c r="J34" s="5">
        <v>-0.12</v>
      </c>
      <c r="K34" s="5">
        <v>-0.09</v>
      </c>
      <c r="L34" s="5">
        <v>-0.48</v>
      </c>
      <c r="M34" s="105">
        <f>E34</f>
        <v>0.16</v>
      </c>
      <c r="N34" s="106">
        <f>I34</f>
        <v>-0.64</v>
      </c>
      <c r="O34" s="7"/>
      <c r="P34" s="15"/>
      <c r="Q34" s="7"/>
      <c r="R34" s="7"/>
    </row>
    <row r="35" spans="1:25" x14ac:dyDescent="0.35">
      <c r="A35" s="7"/>
      <c r="B35" s="14"/>
      <c r="C35" s="5" t="s">
        <v>45</v>
      </c>
      <c r="D35" s="5">
        <v>4.8099999999999996</v>
      </c>
      <c r="E35" s="5">
        <v>4.8099999999999996</v>
      </c>
      <c r="F35" s="5">
        <v>4.59</v>
      </c>
      <c r="G35" s="5">
        <v>4.01</v>
      </c>
      <c r="H35" s="5">
        <v>4.79</v>
      </c>
      <c r="I35" s="5">
        <v>3.74</v>
      </c>
      <c r="J35" s="5">
        <v>4.2</v>
      </c>
      <c r="K35" s="5">
        <v>4.32</v>
      </c>
      <c r="L35" s="5">
        <v>4.0999999999999996</v>
      </c>
      <c r="M35" s="105">
        <f>E35</f>
        <v>4.8099999999999996</v>
      </c>
      <c r="N35" s="106">
        <f>I35</f>
        <v>3.74</v>
      </c>
      <c r="O35" s="7"/>
      <c r="P35" s="15"/>
      <c r="Q35" s="7"/>
      <c r="R35" s="7"/>
    </row>
    <row r="36" spans="1:25" x14ac:dyDescent="0.35">
      <c r="A36" s="7"/>
      <c r="B36" s="14"/>
      <c r="C36" s="5" t="s">
        <v>46</v>
      </c>
      <c r="D36" s="5">
        <v>39.19</v>
      </c>
      <c r="E36" s="5">
        <v>39.53</v>
      </c>
      <c r="F36" s="5">
        <v>31.78</v>
      </c>
      <c r="G36" s="5">
        <v>35.979999999999997</v>
      </c>
      <c r="H36" s="5">
        <v>31.66</v>
      </c>
      <c r="I36" s="5">
        <v>33.94</v>
      </c>
      <c r="J36" s="5">
        <v>32.049999999999997</v>
      </c>
      <c r="K36" s="5">
        <v>29</v>
      </c>
      <c r="L36" s="5">
        <v>30.11</v>
      </c>
      <c r="M36" s="105">
        <f>E36</f>
        <v>39.53</v>
      </c>
      <c r="N36" s="106">
        <f>K36</f>
        <v>29</v>
      </c>
      <c r="O36" s="7"/>
      <c r="P36" s="15"/>
      <c r="Q36" s="7"/>
      <c r="R36" s="7"/>
    </row>
    <row r="37" spans="1:25" x14ac:dyDescent="0.35">
      <c r="A37" s="7"/>
      <c r="B37" s="14"/>
      <c r="C37" s="5" t="s">
        <v>24</v>
      </c>
      <c r="D37" s="5">
        <v>20</v>
      </c>
      <c r="E37" s="5">
        <v>24.5</v>
      </c>
      <c r="F37" s="5">
        <v>26.93</v>
      </c>
      <c r="G37" s="5">
        <v>21.63</v>
      </c>
      <c r="H37" s="5">
        <v>23.03</v>
      </c>
      <c r="I37" s="5">
        <v>26.27</v>
      </c>
      <c r="J37" s="5">
        <v>20.6</v>
      </c>
      <c r="K37" s="5">
        <v>21.4</v>
      </c>
      <c r="L37" s="5">
        <v>24.87</v>
      </c>
      <c r="M37" s="105">
        <f>F37</f>
        <v>26.93</v>
      </c>
      <c r="N37" s="106">
        <f>D37</f>
        <v>20</v>
      </c>
      <c r="O37" s="7"/>
      <c r="P37" s="15"/>
      <c r="Q37" s="7"/>
      <c r="R37" s="7"/>
    </row>
    <row r="38" spans="1:25" x14ac:dyDescent="0.35">
      <c r="A38" s="7"/>
      <c r="B38" s="14"/>
      <c r="C38" s="5" t="s">
        <v>23</v>
      </c>
      <c r="D38" s="5">
        <v>0.53</v>
      </c>
      <c r="E38" s="5">
        <v>0.28999999999999998</v>
      </c>
      <c r="F38" s="5">
        <v>0.21</v>
      </c>
      <c r="G38" s="5">
        <v>0.26</v>
      </c>
      <c r="H38" s="5">
        <v>0.28999999999999998</v>
      </c>
      <c r="I38" s="5">
        <v>0.32</v>
      </c>
      <c r="J38" s="5">
        <v>0.26</v>
      </c>
      <c r="K38" s="5">
        <v>0.26</v>
      </c>
      <c r="L38" s="5">
        <v>0.28999999999999998</v>
      </c>
      <c r="M38" s="105">
        <f>D38</f>
        <v>0.53</v>
      </c>
      <c r="N38" s="106">
        <f>F38</f>
        <v>0.21</v>
      </c>
      <c r="O38" s="7"/>
      <c r="P38" s="15"/>
      <c r="Q38" s="7"/>
      <c r="R38" s="7"/>
    </row>
    <row r="39" spans="1:25" x14ac:dyDescent="0.35">
      <c r="A39" s="7"/>
      <c r="B39" s="14"/>
      <c r="C39" s="5" t="s">
        <v>25</v>
      </c>
      <c r="D39" s="5">
        <v>5.0860000000000003</v>
      </c>
      <c r="E39" s="5">
        <v>5.0869999999999997</v>
      </c>
      <c r="F39" s="5">
        <v>4.3620000000000001</v>
      </c>
      <c r="G39" s="5">
        <v>3.637</v>
      </c>
      <c r="H39" s="5">
        <v>2.7679999999999998</v>
      </c>
      <c r="I39" s="5">
        <v>11.173</v>
      </c>
      <c r="J39" s="5">
        <v>6.9710000000000001</v>
      </c>
      <c r="K39" s="5">
        <v>5.5209999999999999</v>
      </c>
      <c r="L39" s="5">
        <v>6.681</v>
      </c>
      <c r="M39" s="105">
        <f>I39</f>
        <v>11.173</v>
      </c>
      <c r="N39" s="106">
        <f>H39</f>
        <v>2.7679999999999998</v>
      </c>
      <c r="O39" s="7"/>
      <c r="P39" s="15"/>
      <c r="Q39" s="7"/>
      <c r="R39" s="7"/>
    </row>
    <row r="40" spans="1:25" x14ac:dyDescent="0.35">
      <c r="B40" s="14"/>
      <c r="C40" s="5" t="s">
        <v>47</v>
      </c>
      <c r="D40" s="8">
        <v>4.07</v>
      </c>
      <c r="E40" s="8">
        <v>5.03</v>
      </c>
      <c r="F40" s="8">
        <v>4.47</v>
      </c>
      <c r="G40" s="8">
        <v>5.12</v>
      </c>
      <c r="H40" s="8">
        <v>5.75</v>
      </c>
      <c r="I40" s="8">
        <v>5.58</v>
      </c>
      <c r="J40" s="8">
        <v>4.43</v>
      </c>
      <c r="K40" s="8">
        <v>4.97</v>
      </c>
      <c r="L40" s="8">
        <v>5.58</v>
      </c>
      <c r="M40" s="116">
        <f>H40</f>
        <v>5.75</v>
      </c>
      <c r="N40" s="117">
        <f>D40</f>
        <v>4.07</v>
      </c>
      <c r="O40" s="7"/>
      <c r="P40" s="15"/>
    </row>
    <row r="41" spans="1:25" ht="16" customHeight="1" x14ac:dyDescent="0.35">
      <c r="B41" s="14"/>
      <c r="C41" s="5" t="s">
        <v>109</v>
      </c>
      <c r="D41" s="8">
        <v>5.22</v>
      </c>
      <c r="E41" s="8">
        <v>5.28</v>
      </c>
      <c r="F41" s="8">
        <v>5.0199999999999996</v>
      </c>
      <c r="G41" s="8">
        <v>4.72</v>
      </c>
      <c r="H41" s="8">
        <v>5.32</v>
      </c>
      <c r="I41" s="8">
        <v>5.0199999999999996</v>
      </c>
      <c r="J41" s="8">
        <v>5.35</v>
      </c>
      <c r="K41" s="8">
        <v>4.6500000000000004</v>
      </c>
      <c r="L41" s="8">
        <v>4.43</v>
      </c>
      <c r="M41" s="116">
        <f>J41</f>
        <v>5.35</v>
      </c>
      <c r="N41" s="117">
        <f>L41</f>
        <v>4.43</v>
      </c>
      <c r="O41" s="7"/>
      <c r="P41" s="15"/>
    </row>
    <row r="42" spans="1:25" x14ac:dyDescent="0.35">
      <c r="B42" s="14"/>
      <c r="C42" s="5" t="s">
        <v>48</v>
      </c>
      <c r="D42" s="8">
        <v>6</v>
      </c>
      <c r="E42" s="8">
        <v>5.78</v>
      </c>
      <c r="F42" s="8">
        <v>4.0999999999999996</v>
      </c>
      <c r="G42" s="8">
        <v>6.58</v>
      </c>
      <c r="H42" s="8">
        <v>5.13</v>
      </c>
      <c r="I42" s="8">
        <v>3.57</v>
      </c>
      <c r="J42" s="8">
        <v>5.43</v>
      </c>
      <c r="K42" s="8">
        <v>4.75</v>
      </c>
      <c r="L42" s="8">
        <v>3.65</v>
      </c>
      <c r="M42" s="116">
        <f>G42</f>
        <v>6.58</v>
      </c>
      <c r="N42" s="117">
        <f>I42</f>
        <v>3.57</v>
      </c>
      <c r="O42" s="7"/>
      <c r="P42" s="15"/>
    </row>
    <row r="43" spans="1:25" x14ac:dyDescent="0.35">
      <c r="B43" s="14"/>
      <c r="C43" s="5" t="s">
        <v>49</v>
      </c>
      <c r="D43" s="8">
        <v>3.32</v>
      </c>
      <c r="E43" s="8">
        <v>3.93</v>
      </c>
      <c r="F43" s="8">
        <v>4.7300000000000004</v>
      </c>
      <c r="G43" s="8">
        <v>5.08</v>
      </c>
      <c r="H43" s="8">
        <v>5.28</v>
      </c>
      <c r="I43" s="8">
        <v>5.7</v>
      </c>
      <c r="J43" s="8">
        <v>4.33</v>
      </c>
      <c r="K43" s="8">
        <v>6.13</v>
      </c>
      <c r="L43" s="8">
        <v>6.48</v>
      </c>
      <c r="M43" s="116">
        <f>L43</f>
        <v>6.48</v>
      </c>
      <c r="N43" s="117">
        <f>D43</f>
        <v>3.32</v>
      </c>
      <c r="O43" s="7"/>
      <c r="P43" s="15"/>
    </row>
    <row r="44" spans="1:25" ht="15" thickBot="1" x14ac:dyDescent="0.4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8"/>
    </row>
    <row r="46" spans="1:25" ht="15" thickBot="1" x14ac:dyDescent="0.4"/>
    <row r="47" spans="1:25" x14ac:dyDescent="0.35">
      <c r="B47" s="1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13"/>
    </row>
    <row r="48" spans="1:25" x14ac:dyDescent="0.35">
      <c r="B48" s="14"/>
      <c r="C48" s="164" t="s">
        <v>32</v>
      </c>
      <c r="D48" s="167" t="s">
        <v>51</v>
      </c>
      <c r="E48" s="167" t="s">
        <v>52</v>
      </c>
      <c r="F48" s="168" t="s">
        <v>34</v>
      </c>
      <c r="G48" s="169"/>
      <c r="H48" s="154" t="s">
        <v>35</v>
      </c>
      <c r="I48" s="155"/>
      <c r="J48" s="154" t="s">
        <v>36</v>
      </c>
      <c r="K48" s="155"/>
      <c r="L48" s="154" t="s">
        <v>37</v>
      </c>
      <c r="M48" s="155"/>
      <c r="N48" s="154" t="s">
        <v>38</v>
      </c>
      <c r="O48" s="155"/>
      <c r="P48" s="154" t="s">
        <v>39</v>
      </c>
      <c r="Q48" s="155"/>
      <c r="R48" s="154" t="s">
        <v>40</v>
      </c>
      <c r="S48" s="155"/>
      <c r="T48" s="154" t="s">
        <v>41</v>
      </c>
      <c r="U48" s="155"/>
      <c r="V48" s="154" t="s">
        <v>42</v>
      </c>
      <c r="W48" s="155"/>
      <c r="X48" s="7"/>
      <c r="Y48" s="15"/>
    </row>
    <row r="49" spans="2:25" ht="29" x14ac:dyDescent="0.35">
      <c r="B49" s="14"/>
      <c r="C49" s="164"/>
      <c r="D49" s="167"/>
      <c r="E49" s="167"/>
      <c r="F49" s="118" t="s">
        <v>53</v>
      </c>
      <c r="G49" s="118" t="s">
        <v>54</v>
      </c>
      <c r="H49" s="98" t="s">
        <v>53</v>
      </c>
      <c r="I49" s="98" t="s">
        <v>54</v>
      </c>
      <c r="J49" s="98" t="s">
        <v>53</v>
      </c>
      <c r="K49" s="98" t="s">
        <v>54</v>
      </c>
      <c r="L49" s="98" t="s">
        <v>53</v>
      </c>
      <c r="M49" s="98" t="s">
        <v>54</v>
      </c>
      <c r="N49" s="98" t="s">
        <v>53</v>
      </c>
      <c r="O49" s="98" t="s">
        <v>54</v>
      </c>
      <c r="P49" s="98" t="s">
        <v>53</v>
      </c>
      <c r="Q49" s="98" t="s">
        <v>54</v>
      </c>
      <c r="R49" s="98" t="s">
        <v>53</v>
      </c>
      <c r="S49" s="98" t="s">
        <v>54</v>
      </c>
      <c r="T49" s="98" t="s">
        <v>53</v>
      </c>
      <c r="U49" s="98" t="s">
        <v>54</v>
      </c>
      <c r="V49" s="98" t="s">
        <v>53</v>
      </c>
      <c r="W49" s="98" t="s">
        <v>54</v>
      </c>
      <c r="X49" s="7"/>
      <c r="Y49" s="15"/>
    </row>
    <row r="50" spans="2:25" x14ac:dyDescent="0.35">
      <c r="B50" s="14"/>
      <c r="C50" s="5" t="s">
        <v>28</v>
      </c>
      <c r="D50" s="10">
        <f>AI17</f>
        <v>0.85517241379310349</v>
      </c>
      <c r="E50" s="5">
        <f>D50/D63</f>
        <v>0.11687087653157399</v>
      </c>
      <c r="F50" s="8">
        <f>(D31-J31)/(K31-J31)</f>
        <v>0.99550561797752735</v>
      </c>
      <c r="G50" s="8">
        <f>E50*F50</f>
        <v>0.11634561416513986</v>
      </c>
      <c r="H50" s="8">
        <f>(E31-J31)/(K31-J31)</f>
        <v>0.98876404494381931</v>
      </c>
      <c r="I50" s="8">
        <f>E50*H50</f>
        <v>0.11555772061548879</v>
      </c>
      <c r="J50" s="8">
        <f t="shared" ref="J50:J62" si="2">(F31-N31)/(M31-N31)</f>
        <v>0.99325842696629185</v>
      </c>
      <c r="K50" s="8">
        <f>E50*J50</f>
        <v>0.11608298298192289</v>
      </c>
      <c r="L50" s="8">
        <f t="shared" ref="L50:L62" si="3">(G31-N31)/(M31-N31)</f>
        <v>0.99550561797752735</v>
      </c>
      <c r="M50" s="8">
        <f>E50*L50</f>
        <v>0.11634561416513986</v>
      </c>
      <c r="N50" s="8">
        <f t="shared" ref="N50:N62" si="4">(H31-N31)/(M31-N31)</f>
        <v>4.0449438202247098E-2</v>
      </c>
      <c r="O50" s="8">
        <f>E50*N50</f>
        <v>4.7273612979063526E-3</v>
      </c>
      <c r="P50" s="8">
        <f>(I31-N31)/(M31-N31)</f>
        <v>0.9910112359550548</v>
      </c>
      <c r="Q50" s="8">
        <f>E50*P50</f>
        <v>0.11582035179870576</v>
      </c>
      <c r="R50" s="8">
        <f>(J31-N31)/(M31-N31)</f>
        <v>0</v>
      </c>
      <c r="S50" s="8">
        <f>E50*R50</f>
        <v>0</v>
      </c>
      <c r="T50" s="8">
        <f>(K31-N31)/(M31-N31)</f>
        <v>1</v>
      </c>
      <c r="U50" s="8">
        <f>E50*T50</f>
        <v>0.11687087653157399</v>
      </c>
      <c r="V50" s="8">
        <f>(L31-N31)/(M31-N31)</f>
        <v>0.99325842696629185</v>
      </c>
      <c r="W50" s="8">
        <f>E50*V50</f>
        <v>0.11608298298192289</v>
      </c>
      <c r="X50" s="7"/>
      <c r="Y50" s="15"/>
    </row>
    <row r="51" spans="2:25" x14ac:dyDescent="0.35">
      <c r="B51" s="14"/>
      <c r="C51" s="5" t="s">
        <v>26</v>
      </c>
      <c r="D51" s="10">
        <f>AI15</f>
        <v>1.0448275862068965</v>
      </c>
      <c r="E51" s="5">
        <f>D51/D63</f>
        <v>0.14278982092365691</v>
      </c>
      <c r="F51" s="8">
        <f>(D32-F32)/(D32-F32)</f>
        <v>1</v>
      </c>
      <c r="G51" s="8">
        <f t="shared" ref="G51:G56" si="5">E51*F51</f>
        <v>0.14278982092365691</v>
      </c>
      <c r="H51" s="8">
        <f>(E32-F32)/(D32-F32)</f>
        <v>0.9642857142857143</v>
      </c>
      <c r="I51" s="8">
        <f t="shared" ref="I51:I62" si="6">E51*H51</f>
        <v>0.13769018446209774</v>
      </c>
      <c r="J51" s="8">
        <f t="shared" si="2"/>
        <v>0.21085594989561587</v>
      </c>
      <c r="K51" s="8">
        <f t="shared" ref="K51:K62" si="7">E51*J51</f>
        <v>3.0108083326282564E-2</v>
      </c>
      <c r="L51" s="8">
        <f t="shared" si="3"/>
        <v>0.36116910229645099</v>
      </c>
      <c r="M51" s="8">
        <f>E51*L51</f>
        <v>5.1571271440068164E-2</v>
      </c>
      <c r="N51" s="8">
        <f t="shared" si="4"/>
        <v>0</v>
      </c>
      <c r="O51" s="8">
        <f t="shared" ref="O51:O62" si="8">E51*N51</f>
        <v>0</v>
      </c>
      <c r="P51" s="8">
        <f t="shared" ref="P51:P62" si="9">(I32-N32)/(M32-N32)</f>
        <v>0.31315240083507301</v>
      </c>
      <c r="Q51" s="8">
        <f t="shared" ref="Q51:Q62" si="10">E51*P51</f>
        <v>4.4714975237053305E-2</v>
      </c>
      <c r="R51" s="8">
        <f t="shared" ref="R51:R62" si="11">(J32-N32)/(M32-N32)</f>
        <v>0.290187891440501</v>
      </c>
      <c r="S51" s="8">
        <f t="shared" ref="S51:S62" si="12">E51*R51</f>
        <v>4.143587705300273E-2</v>
      </c>
      <c r="T51" s="8">
        <f t="shared" ref="T51:T62" si="13">(K32-N32)/(M32-N32)</f>
        <v>0.4613778705636743</v>
      </c>
      <c r="U51" s="8">
        <f t="shared" ref="U51:U62" si="14">E51*T51</f>
        <v>6.5880063515925208E-2</v>
      </c>
      <c r="V51" s="8">
        <f t="shared" ref="V51:V62" si="15">(L32-N32)/(M32-N32)</f>
        <v>0.2014613778705637</v>
      </c>
      <c r="W51" s="8">
        <f t="shared" ref="W51:W56" si="16">E51*V51</f>
        <v>2.8766634069170967E-2</v>
      </c>
      <c r="X51" s="7"/>
      <c r="Y51" s="15"/>
    </row>
    <row r="52" spans="2:25" x14ac:dyDescent="0.35">
      <c r="B52" s="14"/>
      <c r="C52" s="5" t="s">
        <v>43</v>
      </c>
      <c r="D52" s="10">
        <f>AI12</f>
        <v>0.74137931034482774</v>
      </c>
      <c r="E52" s="5">
        <f>D52/D63</f>
        <v>0.10131950989632424</v>
      </c>
      <c r="F52" s="8">
        <f>(D33-G33)/(D33-G33)</f>
        <v>1</v>
      </c>
      <c r="G52" s="8">
        <f t="shared" si="5"/>
        <v>0.10131950989632424</v>
      </c>
      <c r="H52" s="8">
        <f>(E33-G33)/(D33-G33)</f>
        <v>0.17435897435897363</v>
      </c>
      <c r="I52" s="8">
        <f t="shared" si="6"/>
        <v>1.7665965828076974E-2</v>
      </c>
      <c r="J52" s="8">
        <f t="shared" si="2"/>
        <v>0.6034188034188035</v>
      </c>
      <c r="K52" s="8">
        <f t="shared" si="7"/>
        <v>6.1138097424619592E-2</v>
      </c>
      <c r="L52" s="8">
        <f t="shared" si="3"/>
        <v>0</v>
      </c>
      <c r="M52" s="8">
        <f t="shared" ref="M52:M62" si="17">E52*L52</f>
        <v>0</v>
      </c>
      <c r="N52" s="8">
        <f t="shared" si="4"/>
        <v>0.30085470085470045</v>
      </c>
      <c r="O52" s="8">
        <f t="shared" si="8"/>
        <v>3.0482450840603491E-2</v>
      </c>
      <c r="P52" s="8">
        <f t="shared" si="9"/>
        <v>0.18290598290598292</v>
      </c>
      <c r="Q52" s="8">
        <f t="shared" si="10"/>
        <v>1.853194454513965E-2</v>
      </c>
      <c r="R52" s="8">
        <f t="shared" si="11"/>
        <v>0.36068376068376051</v>
      </c>
      <c r="S52" s="8">
        <f t="shared" si="12"/>
        <v>3.654430186004172E-2</v>
      </c>
      <c r="T52" s="8">
        <f t="shared" si="13"/>
        <v>0.82393162393162378</v>
      </c>
      <c r="U52" s="8">
        <f t="shared" si="14"/>
        <v>8.3480348324834655E-2</v>
      </c>
      <c r="V52" s="8">
        <f t="shared" si="15"/>
        <v>0.24444444444444433</v>
      </c>
      <c r="W52" s="8">
        <f t="shared" si="16"/>
        <v>2.4766991307990358E-2</v>
      </c>
      <c r="X52" s="7"/>
      <c r="Y52" s="15"/>
    </row>
    <row r="53" spans="2:25" x14ac:dyDescent="0.35">
      <c r="B53" s="14"/>
      <c r="C53" s="5" t="s">
        <v>44</v>
      </c>
      <c r="D53" s="10">
        <f>AI13</f>
        <v>0.71724137931034471</v>
      </c>
      <c r="E53" s="5">
        <f>D53/D63</f>
        <v>9.8020735155513641E-2</v>
      </c>
      <c r="F53" s="8">
        <f>(D34-I34)/(E34-I34)</f>
        <v>0.92499999999999993</v>
      </c>
      <c r="G53" s="8">
        <f t="shared" si="5"/>
        <v>9.0669180018850118E-2</v>
      </c>
      <c r="H53" s="8">
        <f t="shared" ref="H53:H62" si="18">(E34-N34)/(M34-N34)</f>
        <v>1</v>
      </c>
      <c r="I53" s="8">
        <f t="shared" si="6"/>
        <v>9.8020735155513641E-2</v>
      </c>
      <c r="J53" s="8">
        <f t="shared" si="2"/>
        <v>0.97499999999999998</v>
      </c>
      <c r="K53" s="8">
        <f t="shared" si="7"/>
        <v>9.5570216776625805E-2</v>
      </c>
      <c r="L53" s="8">
        <f t="shared" si="3"/>
        <v>0.15</v>
      </c>
      <c r="M53" s="8">
        <f t="shared" si="17"/>
        <v>1.4703110273327045E-2</v>
      </c>
      <c r="N53" s="8">
        <f t="shared" si="4"/>
        <v>0.37499999999999994</v>
      </c>
      <c r="O53" s="8">
        <f t="shared" si="8"/>
        <v>3.675777568331761E-2</v>
      </c>
      <c r="P53" s="8">
        <f t="shared" si="9"/>
        <v>0</v>
      </c>
      <c r="Q53" s="8">
        <f t="shared" si="10"/>
        <v>0</v>
      </c>
      <c r="R53" s="8">
        <f t="shared" si="11"/>
        <v>0.65</v>
      </c>
      <c r="S53" s="8">
        <f t="shared" si="12"/>
        <v>6.3713477851083875E-2</v>
      </c>
      <c r="T53" s="8">
        <f t="shared" si="13"/>
        <v>0.6875</v>
      </c>
      <c r="U53" s="8">
        <f t="shared" si="14"/>
        <v>6.7389255419415622E-2</v>
      </c>
      <c r="V53" s="8">
        <f t="shared" si="15"/>
        <v>0.20000000000000004</v>
      </c>
      <c r="W53" s="8">
        <f t="shared" si="16"/>
        <v>1.960414703110273E-2</v>
      </c>
      <c r="X53" s="7"/>
      <c r="Y53" s="15"/>
    </row>
    <row r="54" spans="2:25" x14ac:dyDescent="0.35">
      <c r="B54" s="14"/>
      <c r="C54" s="5" t="s">
        <v>45</v>
      </c>
      <c r="D54" s="10">
        <f>AI14</f>
        <v>0.78620689655172415</v>
      </c>
      <c r="E54" s="5">
        <f>D54/D63</f>
        <v>0.10744580584354382</v>
      </c>
      <c r="F54" s="8">
        <f>(D35-I35)/(D35-I35)</f>
        <v>1</v>
      </c>
      <c r="G54" s="8">
        <f t="shared" si="5"/>
        <v>0.10744580584354382</v>
      </c>
      <c r="H54" s="8">
        <f t="shared" si="18"/>
        <v>1</v>
      </c>
      <c r="I54" s="8">
        <f t="shared" si="6"/>
        <v>0.10744580584354382</v>
      </c>
      <c r="J54" s="8">
        <f t="shared" si="2"/>
        <v>0.79439252336448607</v>
      </c>
      <c r="K54" s="8">
        <f t="shared" si="7"/>
        <v>8.5354144828983416E-2</v>
      </c>
      <c r="L54" s="8">
        <f t="shared" si="3"/>
        <v>0.25233644859813059</v>
      </c>
      <c r="M54" s="8">
        <f t="shared" si="17"/>
        <v>2.7112493063324115E-2</v>
      </c>
      <c r="N54" s="8">
        <f t="shared" si="4"/>
        <v>0.98130841121495371</v>
      </c>
      <c r="O54" s="8">
        <f t="shared" si="8"/>
        <v>0.10543747302403837</v>
      </c>
      <c r="P54" s="8">
        <f t="shared" si="9"/>
        <v>0</v>
      </c>
      <c r="Q54" s="8">
        <f t="shared" si="10"/>
        <v>0</v>
      </c>
      <c r="R54" s="8">
        <f t="shared" si="11"/>
        <v>0.42990654205607498</v>
      </c>
      <c r="S54" s="8">
        <f t="shared" si="12"/>
        <v>4.6191654848626341E-2</v>
      </c>
      <c r="T54" s="8">
        <f t="shared" si="13"/>
        <v>0.54205607476635553</v>
      </c>
      <c r="U54" s="8">
        <f t="shared" si="14"/>
        <v>5.8241651765659312E-2</v>
      </c>
      <c r="V54" s="8">
        <f t="shared" si="15"/>
        <v>0.33644859813084077</v>
      </c>
      <c r="W54" s="8">
        <f t="shared" si="16"/>
        <v>3.6149990751098822E-2</v>
      </c>
      <c r="X54" s="7"/>
      <c r="Y54" s="15"/>
    </row>
    <row r="55" spans="2:25" x14ac:dyDescent="0.35">
      <c r="B55" s="14"/>
      <c r="C55" s="5" t="s">
        <v>46</v>
      </c>
      <c r="D55" s="10">
        <f>AI16</f>
        <v>0.82068965517241399</v>
      </c>
      <c r="E55" s="5">
        <f>D55/D63</f>
        <v>0.11215834118755894</v>
      </c>
      <c r="F55" s="8">
        <f>(D36-K36)/(E36-K36)</f>
        <v>0.9677113010446341</v>
      </c>
      <c r="G55" s="8">
        <f t="shared" si="5"/>
        <v>0.10853689427362063</v>
      </c>
      <c r="H55" s="8">
        <f t="shared" si="18"/>
        <v>1</v>
      </c>
      <c r="I55" s="8">
        <f t="shared" si="6"/>
        <v>0.11215834118755894</v>
      </c>
      <c r="J55" s="8">
        <f t="shared" si="2"/>
        <v>0.26400759734093077</v>
      </c>
      <c r="K55" s="8">
        <f t="shared" si="7"/>
        <v>2.9610654178671789E-2</v>
      </c>
      <c r="L55" s="8">
        <f t="shared" si="3"/>
        <v>0.66286799620132919</v>
      </c>
      <c r="M55" s="8">
        <f t="shared" si="17"/>
        <v>7.4346174880262197E-2</v>
      </c>
      <c r="N55" s="8">
        <f t="shared" si="4"/>
        <v>0.25261158594491928</v>
      </c>
      <c r="O55" s="8">
        <f t="shared" si="8"/>
        <v>2.8332496444340625E-2</v>
      </c>
      <c r="P55" s="8">
        <f t="shared" si="9"/>
        <v>0.46913580246913555</v>
      </c>
      <c r="Q55" s="8">
        <f t="shared" si="10"/>
        <v>5.2617493396632561E-2</v>
      </c>
      <c r="R55" s="8">
        <f t="shared" si="11"/>
        <v>0.28964862298195604</v>
      </c>
      <c r="S55" s="8">
        <f t="shared" si="12"/>
        <v>3.2486509080916846E-2</v>
      </c>
      <c r="T55" s="8">
        <f t="shared" si="13"/>
        <v>0</v>
      </c>
      <c r="U55" s="8">
        <f t="shared" si="14"/>
        <v>0</v>
      </c>
      <c r="V55" s="8">
        <f t="shared" si="15"/>
        <v>0.10541310541310535</v>
      </c>
      <c r="W55" s="8">
        <f t="shared" si="16"/>
        <v>1.1822959042563185E-2</v>
      </c>
      <c r="X55" s="7"/>
      <c r="Y55" s="15"/>
    </row>
    <row r="56" spans="2:25" x14ac:dyDescent="0.35">
      <c r="B56" s="14"/>
      <c r="C56" s="5" t="s">
        <v>24</v>
      </c>
      <c r="D56" s="10">
        <f>AI10</f>
        <v>0.76551724137931021</v>
      </c>
      <c r="E56" s="5">
        <f>D56/D63</f>
        <v>0.10461828463713475</v>
      </c>
      <c r="F56" s="8">
        <f>(D37-D37)/(F37-D37)</f>
        <v>0</v>
      </c>
      <c r="G56" s="8">
        <f t="shared" si="5"/>
        <v>0</v>
      </c>
      <c r="H56" s="8">
        <f t="shared" si="18"/>
        <v>0.64935064935064934</v>
      </c>
      <c r="I56" s="8">
        <f t="shared" si="6"/>
        <v>6.793395106307451E-2</v>
      </c>
      <c r="J56" s="8">
        <f t="shared" si="2"/>
        <v>1</v>
      </c>
      <c r="K56" s="8">
        <f t="shared" si="7"/>
        <v>0.10461828463713475</v>
      </c>
      <c r="L56" s="8">
        <f t="shared" si="3"/>
        <v>0.23520923520923506</v>
      </c>
      <c r="M56" s="8">
        <f t="shared" si="17"/>
        <v>2.4607186718402532E-2</v>
      </c>
      <c r="N56" s="8">
        <f t="shared" si="4"/>
        <v>0.43722943722943741</v>
      </c>
      <c r="O56" s="8">
        <f t="shared" si="8"/>
        <v>4.5742193715803528E-2</v>
      </c>
      <c r="P56" s="8">
        <f t="shared" si="9"/>
        <v>0.90476190476190477</v>
      </c>
      <c r="Q56" s="8">
        <f t="shared" si="10"/>
        <v>9.4654638481217163E-2</v>
      </c>
      <c r="R56" s="8">
        <f t="shared" si="11"/>
        <v>8.6580086580086785E-2</v>
      </c>
      <c r="S56" s="8">
        <f t="shared" si="12"/>
        <v>9.0578601417432899E-3</v>
      </c>
      <c r="T56" s="8">
        <f t="shared" si="13"/>
        <v>0.20202020202020182</v>
      </c>
      <c r="U56" s="8">
        <f t="shared" si="14"/>
        <v>2.1135006997400941E-2</v>
      </c>
      <c r="V56" s="8">
        <f t="shared" si="15"/>
        <v>0.70274170274170289</v>
      </c>
      <c r="W56" s="8">
        <f t="shared" si="16"/>
        <v>7.3519631483816211E-2</v>
      </c>
      <c r="X56" s="7"/>
      <c r="Y56" s="15"/>
    </row>
    <row r="57" spans="2:25" x14ac:dyDescent="0.35">
      <c r="B57" s="14"/>
      <c r="C57" s="5" t="s">
        <v>23</v>
      </c>
      <c r="D57" s="10">
        <f>AI9</f>
        <v>0.8</v>
      </c>
      <c r="E57" s="5">
        <f>D57/D63</f>
        <v>0.10933081998114987</v>
      </c>
      <c r="F57" s="8">
        <f>(D38-F38)/(D38-F38)</f>
        <v>1</v>
      </c>
      <c r="G57" s="8">
        <f>E57*F57</f>
        <v>0.10933081998114987</v>
      </c>
      <c r="H57" s="8">
        <f t="shared" si="18"/>
        <v>0.24999999999999992</v>
      </c>
      <c r="I57" s="8">
        <f t="shared" si="6"/>
        <v>2.7332704995287456E-2</v>
      </c>
      <c r="J57" s="8">
        <f t="shared" si="2"/>
        <v>0</v>
      </c>
      <c r="K57" s="8">
        <f t="shared" si="7"/>
        <v>0</v>
      </c>
      <c r="L57" s="8">
        <f t="shared" si="3"/>
        <v>0.15625000000000003</v>
      </c>
      <c r="M57" s="8">
        <f t="shared" si="17"/>
        <v>1.708294062205467E-2</v>
      </c>
      <c r="N57" s="8">
        <f t="shared" si="4"/>
        <v>0.24999999999999992</v>
      </c>
      <c r="O57" s="8">
        <f t="shared" si="8"/>
        <v>2.7332704995287456E-2</v>
      </c>
      <c r="P57" s="8">
        <f t="shared" si="9"/>
        <v>0.34375</v>
      </c>
      <c r="Q57" s="8">
        <f t="shared" si="10"/>
        <v>3.7582469368520263E-2</v>
      </c>
      <c r="R57" s="8">
        <f t="shared" si="11"/>
        <v>0.15625000000000003</v>
      </c>
      <c r="S57" s="8">
        <f t="shared" si="12"/>
        <v>1.708294062205467E-2</v>
      </c>
      <c r="T57" s="8">
        <f t="shared" si="13"/>
        <v>0.15625000000000003</v>
      </c>
      <c r="U57" s="8">
        <f t="shared" si="14"/>
        <v>1.708294062205467E-2</v>
      </c>
      <c r="V57" s="8">
        <f t="shared" si="15"/>
        <v>0.24999999999999992</v>
      </c>
      <c r="W57" s="8">
        <f>E57*V57</f>
        <v>2.7332704995287456E-2</v>
      </c>
      <c r="X57" s="7"/>
      <c r="Y57" s="15"/>
    </row>
    <row r="58" spans="2:25" x14ac:dyDescent="0.35">
      <c r="B58" s="14"/>
      <c r="C58" s="5" t="s">
        <v>25</v>
      </c>
      <c r="D58" s="10">
        <f>AI11</f>
        <v>0.78620689655172404</v>
      </c>
      <c r="E58" s="5">
        <f>D58/D63</f>
        <v>0.10744580584354381</v>
      </c>
      <c r="F58" s="8">
        <f>(D39-F39)/(D39-F39)</f>
        <v>1</v>
      </c>
      <c r="G58" s="8">
        <f>E58*F58</f>
        <v>0.10744580584354381</v>
      </c>
      <c r="H58" s="8">
        <f t="shared" si="18"/>
        <v>0.27590719809637115</v>
      </c>
      <c r="I58" s="8">
        <f t="shared" si="6"/>
        <v>2.9645071237498877E-2</v>
      </c>
      <c r="J58" s="8">
        <f t="shared" si="2"/>
        <v>0.18964901844140394</v>
      </c>
      <c r="K58" s="8">
        <f t="shared" si="7"/>
        <v>2.0376991613873748E-2</v>
      </c>
      <c r="L58" s="8">
        <f t="shared" si="3"/>
        <v>0.10339083878643665</v>
      </c>
      <c r="M58" s="8">
        <f t="shared" si="17"/>
        <v>1.1108911990248611E-2</v>
      </c>
      <c r="N58" s="8">
        <f t="shared" si="4"/>
        <v>0</v>
      </c>
      <c r="O58" s="8">
        <f t="shared" si="8"/>
        <v>0</v>
      </c>
      <c r="P58" s="8">
        <f t="shared" si="9"/>
        <v>1</v>
      </c>
      <c r="Q58" s="8">
        <f t="shared" si="10"/>
        <v>0.10744580584354381</v>
      </c>
      <c r="R58" s="8">
        <f t="shared" si="11"/>
        <v>0.500059488399762</v>
      </c>
      <c r="S58" s="8">
        <f t="shared" si="12"/>
        <v>5.3729294700822675E-2</v>
      </c>
      <c r="T58" s="8">
        <f t="shared" si="13"/>
        <v>0.32754312908982747</v>
      </c>
      <c r="U58" s="8">
        <f t="shared" si="14"/>
        <v>3.5193135453572409E-2</v>
      </c>
      <c r="V58" s="8">
        <f t="shared" si="15"/>
        <v>0.46555621653777512</v>
      </c>
      <c r="W58" s="8">
        <f>E58*V58</f>
        <v>5.0022062851372624E-2</v>
      </c>
      <c r="X58" s="7"/>
      <c r="Y58" s="15"/>
    </row>
    <row r="59" spans="2:25" x14ac:dyDescent="0.35">
      <c r="B59" s="14"/>
      <c r="C59" s="5" t="s">
        <v>47</v>
      </c>
      <c r="D59" s="10">
        <f>AI18</f>
        <v>0.87241379310344813</v>
      </c>
      <c r="E59" s="5">
        <f>D59/D63</f>
        <v>0.11922714420358151</v>
      </c>
      <c r="F59" s="8">
        <f t="shared" ref="F59:F62" si="19">(D40-F40)/(D40-F40)</f>
        <v>1</v>
      </c>
      <c r="G59" s="8">
        <f t="shared" ref="G59:G62" si="20">E59*F59</f>
        <v>0.11922714420358151</v>
      </c>
      <c r="H59" s="8">
        <f t="shared" si="18"/>
        <v>0.57142857142857151</v>
      </c>
      <c r="I59" s="8">
        <f t="shared" si="6"/>
        <v>6.8129796687760869E-2</v>
      </c>
      <c r="J59" s="8">
        <f t="shared" si="2"/>
        <v>0.2380952380952378</v>
      </c>
      <c r="K59" s="8">
        <f t="shared" si="7"/>
        <v>2.8387415286566992E-2</v>
      </c>
      <c r="L59" s="8">
        <f t="shared" si="3"/>
        <v>0.625</v>
      </c>
      <c r="M59" s="8">
        <f t="shared" si="17"/>
        <v>7.4516965127238446E-2</v>
      </c>
      <c r="N59" s="8">
        <f t="shared" si="4"/>
        <v>1</v>
      </c>
      <c r="O59" s="8">
        <f t="shared" si="8"/>
        <v>0.11922714420358151</v>
      </c>
      <c r="P59" s="8">
        <f t="shared" si="9"/>
        <v>0.89880952380952384</v>
      </c>
      <c r="Q59" s="8">
        <f t="shared" si="10"/>
        <v>0.10716249270679053</v>
      </c>
      <c r="R59" s="8">
        <f t="shared" si="11"/>
        <v>0.214285714285714</v>
      </c>
      <c r="S59" s="8">
        <f t="shared" si="12"/>
        <v>2.5548673757910288E-2</v>
      </c>
      <c r="T59" s="8">
        <f t="shared" si="13"/>
        <v>0.53571428571428548</v>
      </c>
      <c r="U59" s="8">
        <f t="shared" si="14"/>
        <v>6.387168439477578E-2</v>
      </c>
      <c r="V59" s="8">
        <f t="shared" si="15"/>
        <v>0.89880952380952384</v>
      </c>
      <c r="W59" s="8">
        <f t="shared" ref="W59:W62" si="21">E59*V59</f>
        <v>0.10716249270679053</v>
      </c>
      <c r="X59" s="7"/>
      <c r="Y59" s="15"/>
    </row>
    <row r="60" spans="2:25" x14ac:dyDescent="0.35">
      <c r="B60" s="14"/>
      <c r="C60" s="5" t="s">
        <v>109</v>
      </c>
      <c r="D60" s="10">
        <f>AI19</f>
        <v>0.85862068965517235</v>
      </c>
      <c r="E60" s="5">
        <f>D60/D63</f>
        <v>0.11734213006597548</v>
      </c>
      <c r="F60" s="8">
        <f>(D41-F41)/(D41-F41)</f>
        <v>1</v>
      </c>
      <c r="G60" s="8">
        <f t="shared" si="20"/>
        <v>0.11734213006597548</v>
      </c>
      <c r="H60" s="8">
        <f t="shared" si="18"/>
        <v>0.92391304347826153</v>
      </c>
      <c r="I60" s="8">
        <f t="shared" si="6"/>
        <v>0.10841392451747742</v>
      </c>
      <c r="J60" s="8">
        <f t="shared" si="2"/>
        <v>0.64130434782608681</v>
      </c>
      <c r="K60" s="8">
        <f t="shared" si="7"/>
        <v>7.5252018194484252E-2</v>
      </c>
      <c r="L60" s="8">
        <f t="shared" si="3"/>
        <v>0.31521739130434789</v>
      </c>
      <c r="M60" s="8">
        <f t="shared" si="17"/>
        <v>3.6988280129492276E-2</v>
      </c>
      <c r="N60" s="8">
        <f t="shared" si="4"/>
        <v>0.96739130434782683</v>
      </c>
      <c r="O60" s="8">
        <f t="shared" si="8"/>
        <v>0.11351575625947637</v>
      </c>
      <c r="P60" s="8">
        <f t="shared" si="9"/>
        <v>0.64130434782608681</v>
      </c>
      <c r="Q60" s="8">
        <f t="shared" si="10"/>
        <v>7.5252018194484252E-2</v>
      </c>
      <c r="R60" s="8">
        <f t="shared" si="11"/>
        <v>1</v>
      </c>
      <c r="S60" s="8">
        <f t="shared" si="12"/>
        <v>0.11734213006597548</v>
      </c>
      <c r="T60" s="8">
        <f t="shared" si="13"/>
        <v>0.2391304347826094</v>
      </c>
      <c r="U60" s="8">
        <f t="shared" si="14"/>
        <v>2.8060074580994219E-2</v>
      </c>
      <c r="V60" s="8">
        <f t="shared" si="15"/>
        <v>0</v>
      </c>
      <c r="W60" s="8">
        <f t="shared" si="21"/>
        <v>0</v>
      </c>
      <c r="X60" s="7"/>
      <c r="Y60" s="15"/>
    </row>
    <row r="61" spans="2:25" x14ac:dyDescent="0.35">
      <c r="B61" s="14"/>
      <c r="C61" s="5" t="s">
        <v>48</v>
      </c>
      <c r="D61" s="10">
        <f>AI20</f>
        <v>0.89310344827586186</v>
      </c>
      <c r="E61" s="5">
        <f>D61/D63</f>
        <v>0.12205466540999055</v>
      </c>
      <c r="F61" s="8">
        <f t="shared" si="19"/>
        <v>1</v>
      </c>
      <c r="G61" s="8">
        <f t="shared" si="20"/>
        <v>0.12205466540999055</v>
      </c>
      <c r="H61" s="8">
        <f t="shared" si="18"/>
        <v>0.73421926910299007</v>
      </c>
      <c r="I61" s="8">
        <f t="shared" si="6"/>
        <v>8.961488722793326E-2</v>
      </c>
      <c r="J61" s="8">
        <f t="shared" si="2"/>
        <v>0.17607973421926904</v>
      </c>
      <c r="K61" s="8">
        <f t="shared" si="7"/>
        <v>2.1491353045612945E-2</v>
      </c>
      <c r="L61" s="8">
        <f t="shared" si="3"/>
        <v>1</v>
      </c>
      <c r="M61" s="8">
        <f t="shared" si="17"/>
        <v>0.12205466540999055</v>
      </c>
      <c r="N61" s="8">
        <f t="shared" si="4"/>
        <v>0.51827242524916939</v>
      </c>
      <c r="O61" s="8">
        <f t="shared" si="8"/>
        <v>6.325756745501171E-2</v>
      </c>
      <c r="P61" s="8">
        <f t="shared" si="9"/>
        <v>0</v>
      </c>
      <c r="Q61" s="8">
        <f t="shared" si="10"/>
        <v>0</v>
      </c>
      <c r="R61" s="8">
        <f t="shared" si="11"/>
        <v>0.61794019933554811</v>
      </c>
      <c r="S61" s="8">
        <f t="shared" si="12"/>
        <v>7.5422484273283186E-2</v>
      </c>
      <c r="T61" s="8">
        <f t="shared" si="13"/>
        <v>0.39202657807308972</v>
      </c>
      <c r="U61" s="8">
        <f t="shared" si="14"/>
        <v>4.7848672818534499E-2</v>
      </c>
      <c r="V61" s="8">
        <f t="shared" si="15"/>
        <v>2.6578073089701018E-2</v>
      </c>
      <c r="W61" s="8">
        <f t="shared" si="21"/>
        <v>3.2439778182057314E-3</v>
      </c>
      <c r="X61" s="7"/>
      <c r="Y61" s="15"/>
    </row>
    <row r="62" spans="2:25" ht="15" thickBot="1" x14ac:dyDescent="0.4">
      <c r="B62" s="14"/>
      <c r="C62" s="107" t="s">
        <v>49</v>
      </c>
      <c r="D62" s="108">
        <f>AI21</f>
        <v>0.8172413793103448</v>
      </c>
      <c r="E62" s="107">
        <f>D62/D63</f>
        <v>0.11168708765315739</v>
      </c>
      <c r="F62" s="109">
        <f t="shared" si="19"/>
        <v>1</v>
      </c>
      <c r="G62" s="109">
        <f t="shared" si="20"/>
        <v>0.11168708765315739</v>
      </c>
      <c r="H62" s="109">
        <f t="shared" si="18"/>
        <v>0.19303797468354436</v>
      </c>
      <c r="I62" s="109">
        <f t="shared" si="6"/>
        <v>2.1559849198868997E-2</v>
      </c>
      <c r="J62" s="109">
        <f t="shared" si="2"/>
        <v>0.44620253164556972</v>
      </c>
      <c r="K62" s="109">
        <f t="shared" si="7"/>
        <v>4.9835061262959481E-2</v>
      </c>
      <c r="L62" s="109">
        <f t="shared" si="3"/>
        <v>0.55696202531645567</v>
      </c>
      <c r="M62" s="109">
        <f t="shared" si="17"/>
        <v>6.2205466540999052E-2</v>
      </c>
      <c r="N62" s="109">
        <f t="shared" si="4"/>
        <v>0.620253164556962</v>
      </c>
      <c r="O62" s="109">
        <f t="shared" si="8"/>
        <v>6.9274269557021678E-2</v>
      </c>
      <c r="P62" s="109">
        <f t="shared" si="9"/>
        <v>0.75316455696202533</v>
      </c>
      <c r="Q62" s="109">
        <f t="shared" si="10"/>
        <v>8.4118755890669181E-2</v>
      </c>
      <c r="R62" s="109">
        <f t="shared" si="11"/>
        <v>0.319620253164557</v>
      </c>
      <c r="S62" s="109">
        <f t="shared" si="12"/>
        <v>3.5697455230914235E-2</v>
      </c>
      <c r="T62" s="109">
        <f t="shared" si="13"/>
        <v>0.88924050632911378</v>
      </c>
      <c r="U62" s="109">
        <f t="shared" si="14"/>
        <v>9.9316682375117787E-2</v>
      </c>
      <c r="V62" s="109">
        <f t="shared" si="15"/>
        <v>1</v>
      </c>
      <c r="W62" s="109">
        <f t="shared" si="21"/>
        <v>0.11168708765315739</v>
      </c>
      <c r="X62" s="7"/>
      <c r="Y62" s="15"/>
    </row>
    <row r="63" spans="2:25" x14ac:dyDescent="0.35">
      <c r="B63" s="14"/>
      <c r="C63" s="119" t="s">
        <v>55</v>
      </c>
      <c r="D63" s="120">
        <f>SUM(D50:D58)</f>
        <v>7.317241379310345</v>
      </c>
      <c r="E63" s="121"/>
      <c r="F63" s="121"/>
      <c r="G63" s="122">
        <f t="shared" ref="G63:W63" si="22">SUM(G50:G58)</f>
        <v>0.88388345094582932</v>
      </c>
      <c r="H63" s="121"/>
      <c r="I63" s="120">
        <f t="shared" si="22"/>
        <v>0.71345048038814096</v>
      </c>
      <c r="J63" s="121"/>
      <c r="K63" s="120">
        <f t="shared" si="22"/>
        <v>0.54285945576811456</v>
      </c>
      <c r="L63" s="121"/>
      <c r="M63" s="120">
        <f t="shared" si="22"/>
        <v>0.33687770315282717</v>
      </c>
      <c r="N63" s="121"/>
      <c r="O63" s="120">
        <f t="shared" si="22"/>
        <v>0.27881245600129745</v>
      </c>
      <c r="P63" s="121"/>
      <c r="Q63" s="120">
        <f t="shared" si="22"/>
        <v>0.47136767867081253</v>
      </c>
      <c r="R63" s="121"/>
      <c r="S63" s="120">
        <f t="shared" si="22"/>
        <v>0.30024191615829215</v>
      </c>
      <c r="T63" s="121"/>
      <c r="U63" s="120">
        <f t="shared" si="22"/>
        <v>0.46527327863043677</v>
      </c>
      <c r="V63" s="121"/>
      <c r="W63" s="120">
        <f t="shared" si="22"/>
        <v>0.38806810451432522</v>
      </c>
      <c r="X63" s="7"/>
      <c r="Y63" s="15"/>
    </row>
    <row r="64" spans="2:25" ht="15" thickBot="1" x14ac:dyDescent="0.4"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8"/>
    </row>
  </sheetData>
  <mergeCells count="20">
    <mergeCell ref="AI7:AI8"/>
    <mergeCell ref="F27:J27"/>
    <mergeCell ref="D29:L29"/>
    <mergeCell ref="M29:M30"/>
    <mergeCell ref="N29:N30"/>
    <mergeCell ref="C48:C49"/>
    <mergeCell ref="D7:AG7"/>
    <mergeCell ref="C7:C8"/>
    <mergeCell ref="AH7:AH8"/>
    <mergeCell ref="T48:U48"/>
    <mergeCell ref="V48:W48"/>
    <mergeCell ref="D48:D49"/>
    <mergeCell ref="E48:E49"/>
    <mergeCell ref="P48:Q48"/>
    <mergeCell ref="N48:O48"/>
    <mergeCell ref="F48:G48"/>
    <mergeCell ref="H48:I48"/>
    <mergeCell ref="J48:K48"/>
    <mergeCell ref="L48:M48"/>
    <mergeCell ref="R48:S48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49"/>
  <sheetViews>
    <sheetView topLeftCell="F22" zoomScale="75" zoomScaleNormal="75" workbookViewId="0">
      <selection activeCell="M46" sqref="M46"/>
    </sheetView>
  </sheetViews>
  <sheetFormatPr defaultRowHeight="14.5" x14ac:dyDescent="0.35"/>
  <cols>
    <col min="3" max="3" width="15.54296875" customWidth="1"/>
  </cols>
  <sheetData>
    <row r="3" spans="1:25" x14ac:dyDescent="0.35">
      <c r="L3" s="113" t="s">
        <v>112</v>
      </c>
      <c r="M3" s="163" t="s">
        <v>113</v>
      </c>
      <c r="N3" s="163"/>
      <c r="O3" s="163"/>
      <c r="P3" s="163"/>
      <c r="Q3" s="163"/>
      <c r="R3" s="163"/>
      <c r="S3" s="163"/>
      <c r="T3" s="163"/>
      <c r="U3" s="163"/>
      <c r="V3" s="164" t="s">
        <v>55</v>
      </c>
    </row>
    <row r="4" spans="1:25" x14ac:dyDescent="0.35">
      <c r="A4" s="152" t="s">
        <v>112</v>
      </c>
      <c r="B4" s="163" t="s">
        <v>113</v>
      </c>
      <c r="C4" s="163"/>
      <c r="D4" s="163"/>
      <c r="E4" s="163"/>
      <c r="F4" s="163"/>
      <c r="G4" s="163"/>
      <c r="H4" s="163"/>
      <c r="I4" s="163"/>
      <c r="J4" s="163"/>
      <c r="L4" s="114"/>
      <c r="M4" s="115">
        <v>134</v>
      </c>
      <c r="N4" s="115">
        <v>286</v>
      </c>
      <c r="O4" s="115">
        <v>333</v>
      </c>
      <c r="P4" s="115">
        <v>149</v>
      </c>
      <c r="Q4" s="115">
        <v>587</v>
      </c>
      <c r="R4" s="115">
        <v>438</v>
      </c>
      <c r="S4" s="115">
        <v>666</v>
      </c>
      <c r="T4" s="115">
        <v>712</v>
      </c>
      <c r="U4" s="115">
        <v>811</v>
      </c>
      <c r="V4" s="164"/>
      <c r="X4" t="s">
        <v>56</v>
      </c>
      <c r="Y4">
        <v>9</v>
      </c>
    </row>
    <row r="5" spans="1:25" x14ac:dyDescent="0.35">
      <c r="A5" s="153"/>
      <c r="B5" s="115">
        <v>134</v>
      </c>
      <c r="C5" s="115">
        <v>286</v>
      </c>
      <c r="D5" s="115">
        <v>333</v>
      </c>
      <c r="E5" s="115">
        <v>149</v>
      </c>
      <c r="F5" s="115">
        <v>587</v>
      </c>
      <c r="G5" s="115">
        <v>438</v>
      </c>
      <c r="H5" s="115">
        <v>666</v>
      </c>
      <c r="I5" s="115">
        <v>712</v>
      </c>
      <c r="J5" s="115">
        <v>811</v>
      </c>
      <c r="L5" s="52">
        <v>1</v>
      </c>
      <c r="M5" s="92">
        <v>4</v>
      </c>
      <c r="N5" s="92">
        <v>1.5</v>
      </c>
      <c r="O5" s="92">
        <v>7.5</v>
      </c>
      <c r="P5" s="92">
        <v>7.5</v>
      </c>
      <c r="Q5" s="92">
        <v>1.5</v>
      </c>
      <c r="R5" s="92">
        <v>4</v>
      </c>
      <c r="S5" s="92">
        <v>7.5</v>
      </c>
      <c r="T5" s="92">
        <v>4</v>
      </c>
      <c r="U5" s="92">
        <v>7.5</v>
      </c>
      <c r="V5" s="124">
        <f>SUM(M5:U5)</f>
        <v>45</v>
      </c>
      <c r="X5" t="s">
        <v>57</v>
      </c>
      <c r="Y5">
        <v>30</v>
      </c>
    </row>
    <row r="6" spans="1:25" x14ac:dyDescent="0.35">
      <c r="A6" s="52">
        <v>1</v>
      </c>
      <c r="B6" s="52">
        <v>2</v>
      </c>
      <c r="C6" s="52">
        <v>1</v>
      </c>
      <c r="D6" s="52">
        <v>4</v>
      </c>
      <c r="E6" s="52">
        <v>4</v>
      </c>
      <c r="F6" s="52">
        <v>1</v>
      </c>
      <c r="G6" s="52">
        <v>2</v>
      </c>
      <c r="H6" s="52">
        <v>4</v>
      </c>
      <c r="I6" s="52">
        <v>2</v>
      </c>
      <c r="J6" s="52">
        <v>4</v>
      </c>
      <c r="L6" s="52">
        <v>2</v>
      </c>
      <c r="M6" s="92">
        <v>3.5</v>
      </c>
      <c r="N6" s="92">
        <v>5.5</v>
      </c>
      <c r="O6" s="92">
        <v>1.5</v>
      </c>
      <c r="P6" s="92">
        <v>8</v>
      </c>
      <c r="Q6" s="92">
        <v>8</v>
      </c>
      <c r="R6" s="92">
        <v>5.5</v>
      </c>
      <c r="S6" s="92">
        <v>1.5</v>
      </c>
      <c r="T6" s="92">
        <v>3.5</v>
      </c>
      <c r="U6" s="92">
        <v>8</v>
      </c>
      <c r="V6" s="124">
        <f t="shared" ref="V6:V34" si="0">SUM(M6:U6)</f>
        <v>45</v>
      </c>
    </row>
    <row r="7" spans="1:25" x14ac:dyDescent="0.35">
      <c r="A7" s="52">
        <v>2</v>
      </c>
      <c r="B7" s="52">
        <v>2</v>
      </c>
      <c r="C7" s="52">
        <v>3</v>
      </c>
      <c r="D7" s="52">
        <v>1</v>
      </c>
      <c r="E7" s="52">
        <v>4</v>
      </c>
      <c r="F7" s="52">
        <v>4</v>
      </c>
      <c r="G7" s="52">
        <v>3</v>
      </c>
      <c r="H7" s="52">
        <v>1</v>
      </c>
      <c r="I7" s="52">
        <v>2</v>
      </c>
      <c r="J7" s="52">
        <v>4</v>
      </c>
      <c r="L7" s="52">
        <v>3</v>
      </c>
      <c r="M7" s="92">
        <v>4.5</v>
      </c>
      <c r="N7" s="92">
        <v>4.5</v>
      </c>
      <c r="O7" s="92">
        <v>4.5</v>
      </c>
      <c r="P7" s="92">
        <v>8.5</v>
      </c>
      <c r="Q7" s="92">
        <v>4.5</v>
      </c>
      <c r="R7" s="92">
        <v>4.5</v>
      </c>
      <c r="S7" s="92">
        <v>4.5</v>
      </c>
      <c r="T7" s="92">
        <v>8.5</v>
      </c>
      <c r="U7" s="92">
        <v>1</v>
      </c>
      <c r="V7" s="124">
        <f t="shared" si="0"/>
        <v>45</v>
      </c>
    </row>
    <row r="8" spans="1:25" x14ac:dyDescent="0.35">
      <c r="A8" s="52">
        <v>3</v>
      </c>
      <c r="B8" s="52">
        <v>2</v>
      </c>
      <c r="C8" s="52">
        <v>2</v>
      </c>
      <c r="D8" s="52">
        <v>2</v>
      </c>
      <c r="E8" s="52">
        <v>3</v>
      </c>
      <c r="F8" s="52">
        <v>2</v>
      </c>
      <c r="G8" s="52">
        <v>2</v>
      </c>
      <c r="H8" s="52">
        <v>2</v>
      </c>
      <c r="I8" s="52">
        <v>3</v>
      </c>
      <c r="J8" s="52">
        <v>1</v>
      </c>
      <c r="L8" s="52">
        <v>4</v>
      </c>
      <c r="M8" s="92">
        <v>1.5</v>
      </c>
      <c r="N8" s="92">
        <v>6.5</v>
      </c>
      <c r="O8" s="92">
        <v>3</v>
      </c>
      <c r="P8" s="92">
        <v>6.5</v>
      </c>
      <c r="Q8" s="92">
        <v>6.5</v>
      </c>
      <c r="R8" s="92">
        <v>6.5</v>
      </c>
      <c r="S8" s="92">
        <v>1.5</v>
      </c>
      <c r="T8" s="92">
        <v>6.5</v>
      </c>
      <c r="U8" s="92">
        <v>6.5</v>
      </c>
      <c r="V8" s="124">
        <f t="shared" si="0"/>
        <v>45</v>
      </c>
    </row>
    <row r="9" spans="1:25" x14ac:dyDescent="0.35">
      <c r="A9" s="52">
        <v>4</v>
      </c>
      <c r="B9" s="52">
        <v>2</v>
      </c>
      <c r="C9" s="52">
        <v>4</v>
      </c>
      <c r="D9" s="52">
        <v>3</v>
      </c>
      <c r="E9" s="52">
        <v>4</v>
      </c>
      <c r="F9" s="52">
        <v>4</v>
      </c>
      <c r="G9" s="52">
        <v>4</v>
      </c>
      <c r="H9" s="52">
        <v>2</v>
      </c>
      <c r="I9" s="52">
        <v>4</v>
      </c>
      <c r="J9" s="52">
        <v>4</v>
      </c>
      <c r="L9" s="52">
        <v>5</v>
      </c>
      <c r="M9" s="92">
        <v>3.5</v>
      </c>
      <c r="N9" s="92">
        <v>1.5</v>
      </c>
      <c r="O9" s="92">
        <v>1.5</v>
      </c>
      <c r="P9" s="92">
        <v>6.5</v>
      </c>
      <c r="Q9" s="92">
        <v>6.5</v>
      </c>
      <c r="R9" s="92">
        <v>9</v>
      </c>
      <c r="S9" s="92">
        <v>6.5</v>
      </c>
      <c r="T9" s="92">
        <v>3.5</v>
      </c>
      <c r="U9" s="92">
        <v>6.5</v>
      </c>
      <c r="V9" s="124">
        <f t="shared" si="0"/>
        <v>45</v>
      </c>
    </row>
    <row r="10" spans="1:25" x14ac:dyDescent="0.35">
      <c r="A10" s="52">
        <v>5</v>
      </c>
      <c r="B10" s="52">
        <v>3</v>
      </c>
      <c r="C10" s="52">
        <v>2</v>
      </c>
      <c r="D10" s="52">
        <v>2</v>
      </c>
      <c r="E10" s="52">
        <v>4</v>
      </c>
      <c r="F10" s="52">
        <v>4</v>
      </c>
      <c r="G10" s="52">
        <v>5</v>
      </c>
      <c r="H10" s="52">
        <v>4</v>
      </c>
      <c r="I10" s="52">
        <v>3</v>
      </c>
      <c r="J10" s="52">
        <v>4</v>
      </c>
      <c r="L10" s="52">
        <v>6</v>
      </c>
      <c r="M10" s="92">
        <v>5</v>
      </c>
      <c r="N10" s="92">
        <v>5</v>
      </c>
      <c r="O10" s="92">
        <v>8</v>
      </c>
      <c r="P10" s="92">
        <v>8</v>
      </c>
      <c r="Q10" s="92">
        <v>2</v>
      </c>
      <c r="R10" s="92">
        <v>2</v>
      </c>
      <c r="S10" s="92">
        <v>8</v>
      </c>
      <c r="T10" s="92">
        <v>5</v>
      </c>
      <c r="U10" s="92">
        <v>2</v>
      </c>
      <c r="V10" s="124">
        <f t="shared" si="0"/>
        <v>45</v>
      </c>
    </row>
    <row r="11" spans="1:25" x14ac:dyDescent="0.35">
      <c r="A11" s="52">
        <v>6</v>
      </c>
      <c r="B11" s="52">
        <v>3</v>
      </c>
      <c r="C11" s="52">
        <v>3</v>
      </c>
      <c r="D11" s="52">
        <v>4</v>
      </c>
      <c r="E11" s="52">
        <v>4</v>
      </c>
      <c r="F11" s="52">
        <v>2</v>
      </c>
      <c r="G11" s="52">
        <v>2</v>
      </c>
      <c r="H11" s="52">
        <v>4</v>
      </c>
      <c r="I11" s="52">
        <v>3</v>
      </c>
      <c r="J11" s="52">
        <v>2</v>
      </c>
      <c r="L11" s="52">
        <v>7</v>
      </c>
      <c r="M11" s="92">
        <v>5.5</v>
      </c>
      <c r="N11" s="92">
        <v>5.5</v>
      </c>
      <c r="O11" s="92">
        <v>5.5</v>
      </c>
      <c r="P11" s="92">
        <v>1.5</v>
      </c>
      <c r="Q11" s="92">
        <v>1.5</v>
      </c>
      <c r="R11" s="92">
        <v>5.5</v>
      </c>
      <c r="S11" s="92">
        <v>9</v>
      </c>
      <c r="T11" s="92">
        <v>5.5</v>
      </c>
      <c r="U11" s="92">
        <v>5.5</v>
      </c>
      <c r="V11" s="124">
        <f t="shared" si="0"/>
        <v>45</v>
      </c>
    </row>
    <row r="12" spans="1:25" x14ac:dyDescent="0.35">
      <c r="A12" s="52">
        <v>7</v>
      </c>
      <c r="B12" s="52">
        <v>2</v>
      </c>
      <c r="C12" s="52">
        <v>2</v>
      </c>
      <c r="D12" s="52">
        <v>2</v>
      </c>
      <c r="E12" s="52">
        <v>1</v>
      </c>
      <c r="F12" s="52">
        <v>1</v>
      </c>
      <c r="G12" s="52">
        <v>2</v>
      </c>
      <c r="H12" s="52">
        <v>5</v>
      </c>
      <c r="I12" s="52">
        <v>2</v>
      </c>
      <c r="J12" s="52">
        <v>2</v>
      </c>
      <c r="L12" s="52">
        <v>8</v>
      </c>
      <c r="M12" s="92">
        <v>3</v>
      </c>
      <c r="N12" s="92">
        <v>5.5</v>
      </c>
      <c r="O12" s="92">
        <v>1</v>
      </c>
      <c r="P12" s="92">
        <v>3</v>
      </c>
      <c r="Q12" s="92">
        <v>8</v>
      </c>
      <c r="R12" s="92">
        <v>8</v>
      </c>
      <c r="S12" s="92">
        <v>3</v>
      </c>
      <c r="T12" s="92">
        <v>8</v>
      </c>
      <c r="U12" s="92">
        <v>5.5</v>
      </c>
      <c r="V12" s="124">
        <f t="shared" si="0"/>
        <v>45</v>
      </c>
    </row>
    <row r="13" spans="1:25" x14ac:dyDescent="0.35">
      <c r="A13" s="52">
        <v>8</v>
      </c>
      <c r="B13" s="52">
        <v>2</v>
      </c>
      <c r="C13" s="52">
        <v>3</v>
      </c>
      <c r="D13" s="52">
        <v>1</v>
      </c>
      <c r="E13" s="52">
        <v>2</v>
      </c>
      <c r="F13" s="52">
        <v>4</v>
      </c>
      <c r="G13" s="52">
        <v>4</v>
      </c>
      <c r="H13" s="52">
        <v>2</v>
      </c>
      <c r="I13" s="52">
        <v>4</v>
      </c>
      <c r="J13" s="52">
        <v>3</v>
      </c>
      <c r="L13" s="52">
        <v>9</v>
      </c>
      <c r="M13" s="92">
        <v>4.5</v>
      </c>
      <c r="N13" s="92">
        <v>8.5</v>
      </c>
      <c r="O13" s="92">
        <v>4.5</v>
      </c>
      <c r="P13" s="92">
        <v>4.5</v>
      </c>
      <c r="Q13" s="92">
        <v>1.5</v>
      </c>
      <c r="R13" s="92">
        <v>4.5</v>
      </c>
      <c r="S13" s="92">
        <v>1.5</v>
      </c>
      <c r="T13" s="92">
        <v>7</v>
      </c>
      <c r="U13" s="92">
        <v>8.5</v>
      </c>
      <c r="V13" s="124">
        <f t="shared" si="0"/>
        <v>45</v>
      </c>
    </row>
    <row r="14" spans="1:25" x14ac:dyDescent="0.35">
      <c r="A14" s="52">
        <v>9</v>
      </c>
      <c r="B14" s="52">
        <v>2</v>
      </c>
      <c r="C14" s="52">
        <v>4</v>
      </c>
      <c r="D14" s="52">
        <v>2</v>
      </c>
      <c r="E14" s="52">
        <v>2</v>
      </c>
      <c r="F14" s="52">
        <v>1</v>
      </c>
      <c r="G14" s="52">
        <v>2</v>
      </c>
      <c r="H14" s="52">
        <v>1</v>
      </c>
      <c r="I14" s="52">
        <v>3</v>
      </c>
      <c r="J14" s="52">
        <v>4</v>
      </c>
      <c r="L14" s="52">
        <v>10</v>
      </c>
      <c r="M14" s="92">
        <v>1.5</v>
      </c>
      <c r="N14" s="92">
        <v>1.5</v>
      </c>
      <c r="O14" s="92">
        <v>5</v>
      </c>
      <c r="P14" s="92">
        <v>5</v>
      </c>
      <c r="Q14" s="92">
        <v>8.5</v>
      </c>
      <c r="R14" s="92">
        <v>5</v>
      </c>
      <c r="S14" s="92">
        <v>5</v>
      </c>
      <c r="T14" s="92">
        <v>5</v>
      </c>
      <c r="U14" s="92">
        <v>8.5</v>
      </c>
      <c r="V14" s="124">
        <f t="shared" si="0"/>
        <v>45</v>
      </c>
    </row>
    <row r="15" spans="1:25" x14ac:dyDescent="0.35">
      <c r="A15" s="52">
        <v>10</v>
      </c>
      <c r="B15" s="52">
        <v>2</v>
      </c>
      <c r="C15" s="52">
        <v>2</v>
      </c>
      <c r="D15" s="52">
        <v>3</v>
      </c>
      <c r="E15" s="52">
        <v>3</v>
      </c>
      <c r="F15" s="52">
        <v>4</v>
      </c>
      <c r="G15" s="52">
        <v>3</v>
      </c>
      <c r="H15" s="52">
        <v>3</v>
      </c>
      <c r="I15" s="52">
        <v>3</v>
      </c>
      <c r="J15" s="52">
        <v>4</v>
      </c>
      <c r="L15" s="52">
        <v>11</v>
      </c>
      <c r="M15" s="92">
        <v>5.5</v>
      </c>
      <c r="N15" s="92">
        <v>9</v>
      </c>
      <c r="O15" s="92">
        <v>5.5</v>
      </c>
      <c r="P15" s="92">
        <v>5.5</v>
      </c>
      <c r="Q15" s="92">
        <v>5.5</v>
      </c>
      <c r="R15" s="92">
        <v>5.5</v>
      </c>
      <c r="S15" s="92">
        <v>1.5</v>
      </c>
      <c r="T15" s="92">
        <v>1.5</v>
      </c>
      <c r="U15" s="92">
        <v>5.5</v>
      </c>
      <c r="V15" s="124">
        <f t="shared" si="0"/>
        <v>45</v>
      </c>
    </row>
    <row r="16" spans="1:25" x14ac:dyDescent="0.35">
      <c r="A16" s="52">
        <v>11</v>
      </c>
      <c r="B16" s="52">
        <v>4</v>
      </c>
      <c r="C16" s="52">
        <v>5</v>
      </c>
      <c r="D16" s="52">
        <v>4</v>
      </c>
      <c r="E16" s="52">
        <v>4</v>
      </c>
      <c r="F16" s="52">
        <v>4</v>
      </c>
      <c r="G16" s="52">
        <v>4</v>
      </c>
      <c r="H16" s="52">
        <v>2</v>
      </c>
      <c r="I16" s="52">
        <v>2</v>
      </c>
      <c r="J16" s="52">
        <v>4</v>
      </c>
      <c r="L16" s="52">
        <v>12</v>
      </c>
      <c r="M16" s="92">
        <v>8.5</v>
      </c>
      <c r="N16" s="92">
        <v>6.5</v>
      </c>
      <c r="O16" s="92">
        <v>2</v>
      </c>
      <c r="P16" s="92">
        <v>6.5</v>
      </c>
      <c r="Q16" s="92">
        <v>8.5</v>
      </c>
      <c r="R16" s="92">
        <v>2</v>
      </c>
      <c r="S16" s="92">
        <v>4.5</v>
      </c>
      <c r="T16" s="92">
        <v>2</v>
      </c>
      <c r="U16" s="92">
        <v>4.5</v>
      </c>
      <c r="V16" s="124">
        <f t="shared" si="0"/>
        <v>45</v>
      </c>
    </row>
    <row r="17" spans="1:22" x14ac:dyDescent="0.35">
      <c r="A17" s="52">
        <v>12</v>
      </c>
      <c r="B17" s="52">
        <v>4</v>
      </c>
      <c r="C17" s="52">
        <v>3</v>
      </c>
      <c r="D17" s="52">
        <v>1</v>
      </c>
      <c r="E17" s="52">
        <v>3</v>
      </c>
      <c r="F17" s="52">
        <v>4</v>
      </c>
      <c r="G17" s="52">
        <v>1</v>
      </c>
      <c r="H17" s="52">
        <v>2</v>
      </c>
      <c r="I17" s="52">
        <v>1</v>
      </c>
      <c r="J17" s="52">
        <v>2</v>
      </c>
      <c r="L17" s="52">
        <v>13</v>
      </c>
      <c r="M17" s="92">
        <v>5</v>
      </c>
      <c r="N17" s="92">
        <v>3</v>
      </c>
      <c r="O17" s="92">
        <v>8</v>
      </c>
      <c r="P17" s="92">
        <v>8</v>
      </c>
      <c r="Q17" s="92">
        <v>1</v>
      </c>
      <c r="R17" s="92">
        <v>3</v>
      </c>
      <c r="S17" s="92">
        <v>6</v>
      </c>
      <c r="T17" s="92">
        <v>8</v>
      </c>
      <c r="U17" s="92">
        <v>3</v>
      </c>
      <c r="V17" s="124">
        <f t="shared" si="0"/>
        <v>45</v>
      </c>
    </row>
    <row r="18" spans="1:22" x14ac:dyDescent="0.35">
      <c r="A18" s="52">
        <v>13</v>
      </c>
      <c r="B18" s="52">
        <v>3</v>
      </c>
      <c r="C18" s="52">
        <v>2</v>
      </c>
      <c r="D18" s="52">
        <v>5</v>
      </c>
      <c r="E18" s="52">
        <v>5</v>
      </c>
      <c r="F18" s="52">
        <v>1</v>
      </c>
      <c r="G18" s="52">
        <v>2</v>
      </c>
      <c r="H18" s="52">
        <v>4</v>
      </c>
      <c r="I18" s="52">
        <v>5</v>
      </c>
      <c r="J18" s="52">
        <v>2</v>
      </c>
      <c r="L18" s="52">
        <v>14</v>
      </c>
      <c r="M18" s="92">
        <v>2</v>
      </c>
      <c r="N18" s="92">
        <v>4</v>
      </c>
      <c r="O18" s="92">
        <v>2</v>
      </c>
      <c r="P18" s="92">
        <v>2</v>
      </c>
      <c r="Q18" s="92">
        <v>6.5</v>
      </c>
      <c r="R18" s="92">
        <v>6.5</v>
      </c>
      <c r="S18" s="92">
        <v>6.5</v>
      </c>
      <c r="T18" s="92">
        <v>9</v>
      </c>
      <c r="U18" s="92">
        <v>6.5</v>
      </c>
      <c r="V18" s="124">
        <f t="shared" si="0"/>
        <v>45</v>
      </c>
    </row>
    <row r="19" spans="1:22" x14ac:dyDescent="0.35">
      <c r="A19" s="52">
        <v>14</v>
      </c>
      <c r="B19" s="52">
        <v>2</v>
      </c>
      <c r="C19" s="52">
        <v>3</v>
      </c>
      <c r="D19" s="52">
        <v>2</v>
      </c>
      <c r="E19" s="52">
        <v>2</v>
      </c>
      <c r="F19" s="52">
        <v>4</v>
      </c>
      <c r="G19" s="52">
        <v>4</v>
      </c>
      <c r="H19" s="52">
        <v>4</v>
      </c>
      <c r="I19" s="52">
        <v>5</v>
      </c>
      <c r="J19" s="52">
        <v>4</v>
      </c>
      <c r="L19" s="52">
        <v>15</v>
      </c>
      <c r="M19" s="92">
        <v>1</v>
      </c>
      <c r="N19" s="92">
        <v>6</v>
      </c>
      <c r="O19" s="92">
        <v>3.5</v>
      </c>
      <c r="P19" s="92">
        <v>3.5</v>
      </c>
      <c r="Q19" s="92">
        <v>8</v>
      </c>
      <c r="R19" s="92">
        <v>8</v>
      </c>
      <c r="S19" s="92">
        <v>8</v>
      </c>
      <c r="T19" s="92">
        <v>3.5</v>
      </c>
      <c r="U19" s="92">
        <v>3.5</v>
      </c>
      <c r="V19" s="124">
        <f t="shared" si="0"/>
        <v>45</v>
      </c>
    </row>
    <row r="20" spans="1:22" x14ac:dyDescent="0.35">
      <c r="A20" s="52">
        <v>15</v>
      </c>
      <c r="B20" s="52">
        <v>1</v>
      </c>
      <c r="C20" s="52">
        <v>3</v>
      </c>
      <c r="D20" s="52">
        <v>2</v>
      </c>
      <c r="E20" s="52">
        <v>2</v>
      </c>
      <c r="F20" s="52">
        <v>4</v>
      </c>
      <c r="G20" s="52">
        <v>4</v>
      </c>
      <c r="H20" s="52">
        <v>4</v>
      </c>
      <c r="I20" s="52">
        <v>2</v>
      </c>
      <c r="J20" s="52">
        <v>2</v>
      </c>
      <c r="L20" s="52">
        <v>16</v>
      </c>
      <c r="M20" s="92">
        <v>3</v>
      </c>
      <c r="N20" s="92">
        <v>3</v>
      </c>
      <c r="O20" s="92">
        <v>3</v>
      </c>
      <c r="P20" s="92">
        <v>7</v>
      </c>
      <c r="Q20" s="92">
        <v>9</v>
      </c>
      <c r="R20" s="92">
        <v>3</v>
      </c>
      <c r="S20" s="92">
        <v>3</v>
      </c>
      <c r="T20" s="92">
        <v>7</v>
      </c>
      <c r="U20" s="92">
        <v>7</v>
      </c>
      <c r="V20" s="124">
        <f t="shared" si="0"/>
        <v>45</v>
      </c>
    </row>
    <row r="21" spans="1:22" x14ac:dyDescent="0.35">
      <c r="A21" s="52">
        <v>16</v>
      </c>
      <c r="B21" s="52">
        <v>1</v>
      </c>
      <c r="C21" s="52">
        <v>1</v>
      </c>
      <c r="D21" s="52">
        <v>1</v>
      </c>
      <c r="E21" s="52">
        <v>2</v>
      </c>
      <c r="F21" s="52">
        <v>5</v>
      </c>
      <c r="G21" s="52">
        <v>1</v>
      </c>
      <c r="H21" s="52">
        <v>1</v>
      </c>
      <c r="I21" s="52">
        <v>2</v>
      </c>
      <c r="J21" s="52">
        <v>2</v>
      </c>
      <c r="L21" s="52">
        <v>17</v>
      </c>
      <c r="M21" s="92">
        <v>6.5</v>
      </c>
      <c r="N21" s="92">
        <v>6.5</v>
      </c>
      <c r="O21" s="92">
        <v>2</v>
      </c>
      <c r="P21" s="92">
        <v>2</v>
      </c>
      <c r="Q21" s="92">
        <v>6.5</v>
      </c>
      <c r="R21" s="92">
        <v>6.5</v>
      </c>
      <c r="S21" s="92">
        <v>2</v>
      </c>
      <c r="T21" s="92">
        <v>6.5</v>
      </c>
      <c r="U21" s="92">
        <v>6.5</v>
      </c>
      <c r="V21" s="124">
        <f t="shared" si="0"/>
        <v>45</v>
      </c>
    </row>
    <row r="22" spans="1:22" x14ac:dyDescent="0.35">
      <c r="A22" s="52">
        <v>17</v>
      </c>
      <c r="B22" s="52">
        <v>4</v>
      </c>
      <c r="C22" s="52">
        <v>4</v>
      </c>
      <c r="D22" s="52">
        <v>2</v>
      </c>
      <c r="E22" s="52">
        <v>2</v>
      </c>
      <c r="F22" s="52">
        <v>4</v>
      </c>
      <c r="G22" s="52">
        <v>4</v>
      </c>
      <c r="H22" s="52">
        <v>2</v>
      </c>
      <c r="I22" s="52">
        <v>4</v>
      </c>
      <c r="J22" s="52">
        <v>4</v>
      </c>
      <c r="L22" s="52">
        <v>18</v>
      </c>
      <c r="M22" s="92">
        <v>6</v>
      </c>
      <c r="N22" s="92">
        <v>6</v>
      </c>
      <c r="O22" s="92">
        <v>8.5</v>
      </c>
      <c r="P22" s="92">
        <v>2.5</v>
      </c>
      <c r="Q22" s="92">
        <v>2.5</v>
      </c>
      <c r="R22" s="92">
        <v>8.5</v>
      </c>
      <c r="S22" s="92">
        <v>6</v>
      </c>
      <c r="T22" s="92">
        <v>2.5</v>
      </c>
      <c r="U22" s="92">
        <v>2.5</v>
      </c>
      <c r="V22" s="124">
        <f t="shared" si="0"/>
        <v>45</v>
      </c>
    </row>
    <row r="23" spans="1:22" x14ac:dyDescent="0.35">
      <c r="A23" s="52">
        <v>18</v>
      </c>
      <c r="B23" s="52">
        <v>3</v>
      </c>
      <c r="C23" s="52">
        <v>3</v>
      </c>
      <c r="D23" s="52">
        <v>4</v>
      </c>
      <c r="E23" s="52">
        <v>2</v>
      </c>
      <c r="F23" s="52">
        <v>2</v>
      </c>
      <c r="G23" s="52">
        <v>4</v>
      </c>
      <c r="H23" s="52">
        <v>3</v>
      </c>
      <c r="I23" s="52">
        <v>2</v>
      </c>
      <c r="J23" s="52">
        <v>2</v>
      </c>
      <c r="L23" s="52">
        <v>19</v>
      </c>
      <c r="M23" s="92">
        <v>2</v>
      </c>
      <c r="N23" s="92">
        <v>2</v>
      </c>
      <c r="O23" s="92">
        <v>5</v>
      </c>
      <c r="P23" s="92">
        <v>5</v>
      </c>
      <c r="Q23" s="92">
        <v>8</v>
      </c>
      <c r="R23" s="92">
        <v>2</v>
      </c>
      <c r="S23" s="92">
        <v>5</v>
      </c>
      <c r="T23" s="92">
        <v>8</v>
      </c>
      <c r="U23" s="92">
        <v>8</v>
      </c>
      <c r="V23" s="124">
        <f t="shared" si="0"/>
        <v>45</v>
      </c>
    </row>
    <row r="24" spans="1:22" x14ac:dyDescent="0.35">
      <c r="A24" s="52">
        <v>19</v>
      </c>
      <c r="B24" s="52">
        <v>1</v>
      </c>
      <c r="C24" s="52">
        <v>1</v>
      </c>
      <c r="D24" s="52">
        <v>2</v>
      </c>
      <c r="E24" s="52">
        <v>2</v>
      </c>
      <c r="F24" s="52">
        <v>4</v>
      </c>
      <c r="G24" s="52">
        <v>1</v>
      </c>
      <c r="H24" s="52">
        <v>2</v>
      </c>
      <c r="I24" s="52">
        <v>4</v>
      </c>
      <c r="J24" s="52">
        <v>4</v>
      </c>
      <c r="L24" s="52">
        <v>20</v>
      </c>
      <c r="M24" s="92">
        <v>2.5</v>
      </c>
      <c r="N24" s="92">
        <v>6</v>
      </c>
      <c r="O24" s="92">
        <v>6</v>
      </c>
      <c r="P24" s="92">
        <v>6</v>
      </c>
      <c r="Q24" s="92">
        <v>9</v>
      </c>
      <c r="R24" s="92">
        <v>6</v>
      </c>
      <c r="S24" s="92">
        <v>1</v>
      </c>
      <c r="T24" s="92">
        <v>6</v>
      </c>
      <c r="U24" s="92">
        <v>2.5</v>
      </c>
      <c r="V24" s="124">
        <f t="shared" si="0"/>
        <v>45</v>
      </c>
    </row>
    <row r="25" spans="1:22" x14ac:dyDescent="0.35">
      <c r="A25" s="52">
        <v>20</v>
      </c>
      <c r="B25" s="52">
        <v>2</v>
      </c>
      <c r="C25" s="52">
        <v>4</v>
      </c>
      <c r="D25" s="52">
        <v>4</v>
      </c>
      <c r="E25" s="52">
        <v>4</v>
      </c>
      <c r="F25" s="52">
        <v>5</v>
      </c>
      <c r="G25" s="52">
        <v>4</v>
      </c>
      <c r="H25" s="52">
        <v>1</v>
      </c>
      <c r="I25" s="52">
        <v>4</v>
      </c>
      <c r="J25" s="52">
        <v>2</v>
      </c>
      <c r="L25" s="52">
        <v>21</v>
      </c>
      <c r="M25" s="92">
        <v>8</v>
      </c>
      <c r="N25" s="92">
        <v>8</v>
      </c>
      <c r="O25" s="92">
        <v>6</v>
      </c>
      <c r="P25" s="92">
        <v>4</v>
      </c>
      <c r="Q25" s="92">
        <v>8</v>
      </c>
      <c r="R25" s="92">
        <v>4</v>
      </c>
      <c r="S25" s="92">
        <v>1.5</v>
      </c>
      <c r="T25" s="92">
        <v>4</v>
      </c>
      <c r="U25" s="92">
        <v>1.5</v>
      </c>
      <c r="V25" s="124">
        <f t="shared" si="0"/>
        <v>45</v>
      </c>
    </row>
    <row r="26" spans="1:22" x14ac:dyDescent="0.35">
      <c r="A26" s="52">
        <v>21</v>
      </c>
      <c r="B26" s="52">
        <v>4</v>
      </c>
      <c r="C26" s="52">
        <v>4</v>
      </c>
      <c r="D26" s="52">
        <v>3</v>
      </c>
      <c r="E26" s="52">
        <v>2</v>
      </c>
      <c r="F26" s="52">
        <v>4</v>
      </c>
      <c r="G26" s="52">
        <v>2</v>
      </c>
      <c r="H26" s="52">
        <v>1</v>
      </c>
      <c r="I26" s="52">
        <v>2</v>
      </c>
      <c r="J26" s="52">
        <v>1</v>
      </c>
      <c r="L26" s="52">
        <v>22</v>
      </c>
      <c r="M26" s="92">
        <v>3</v>
      </c>
      <c r="N26" s="92">
        <v>5.5</v>
      </c>
      <c r="O26" s="92">
        <v>1</v>
      </c>
      <c r="P26" s="92">
        <v>3</v>
      </c>
      <c r="Q26" s="92">
        <v>7.5</v>
      </c>
      <c r="R26" s="92">
        <v>7.5</v>
      </c>
      <c r="S26" s="92">
        <v>3</v>
      </c>
      <c r="T26" s="92">
        <v>5.5</v>
      </c>
      <c r="U26" s="92">
        <v>9</v>
      </c>
      <c r="V26" s="124">
        <f t="shared" si="0"/>
        <v>45</v>
      </c>
    </row>
    <row r="27" spans="1:22" x14ac:dyDescent="0.35">
      <c r="A27" s="52">
        <v>22</v>
      </c>
      <c r="B27" s="52">
        <v>2</v>
      </c>
      <c r="C27" s="52">
        <v>3</v>
      </c>
      <c r="D27" s="52">
        <v>1</v>
      </c>
      <c r="E27" s="52">
        <v>2</v>
      </c>
      <c r="F27" s="52">
        <v>4</v>
      </c>
      <c r="G27" s="52">
        <v>4</v>
      </c>
      <c r="H27" s="52">
        <v>2</v>
      </c>
      <c r="I27" s="52">
        <v>3</v>
      </c>
      <c r="J27" s="52">
        <v>5</v>
      </c>
      <c r="L27" s="52">
        <v>23</v>
      </c>
      <c r="M27" s="92">
        <v>4</v>
      </c>
      <c r="N27" s="92">
        <v>4</v>
      </c>
      <c r="O27" s="92">
        <v>4</v>
      </c>
      <c r="P27" s="92">
        <v>4</v>
      </c>
      <c r="Q27" s="92">
        <v>8.5</v>
      </c>
      <c r="R27" s="92">
        <v>8.5</v>
      </c>
      <c r="S27" s="92">
        <v>4</v>
      </c>
      <c r="T27" s="92">
        <v>4</v>
      </c>
      <c r="U27" s="92">
        <v>4</v>
      </c>
      <c r="V27" s="124">
        <f t="shared" si="0"/>
        <v>45</v>
      </c>
    </row>
    <row r="28" spans="1:22" x14ac:dyDescent="0.35">
      <c r="A28" s="52">
        <v>23</v>
      </c>
      <c r="B28" s="52">
        <v>2</v>
      </c>
      <c r="C28" s="52">
        <v>2</v>
      </c>
      <c r="D28" s="52">
        <v>2</v>
      </c>
      <c r="E28" s="52">
        <v>2</v>
      </c>
      <c r="F28" s="52">
        <v>4</v>
      </c>
      <c r="G28" s="52">
        <v>4</v>
      </c>
      <c r="H28" s="52">
        <v>2</v>
      </c>
      <c r="I28" s="52">
        <v>2</v>
      </c>
      <c r="J28" s="52">
        <v>2</v>
      </c>
      <c r="L28" s="52">
        <v>24</v>
      </c>
      <c r="M28" s="92">
        <v>3.5</v>
      </c>
      <c r="N28" s="92">
        <v>5.5</v>
      </c>
      <c r="O28" s="92">
        <v>8</v>
      </c>
      <c r="P28" s="92">
        <v>1.5</v>
      </c>
      <c r="Q28" s="92">
        <v>1.5</v>
      </c>
      <c r="R28" s="92">
        <v>8</v>
      </c>
      <c r="S28" s="92">
        <v>8</v>
      </c>
      <c r="T28" s="92">
        <v>3.5</v>
      </c>
      <c r="U28" s="92">
        <v>5.5</v>
      </c>
      <c r="V28" s="124">
        <f t="shared" si="0"/>
        <v>45</v>
      </c>
    </row>
    <row r="29" spans="1:22" x14ac:dyDescent="0.35">
      <c r="A29" s="52">
        <v>24</v>
      </c>
      <c r="B29" s="52">
        <v>2</v>
      </c>
      <c r="C29" s="52">
        <v>3</v>
      </c>
      <c r="D29" s="52">
        <v>4</v>
      </c>
      <c r="E29" s="52">
        <v>1</v>
      </c>
      <c r="F29" s="52">
        <v>1</v>
      </c>
      <c r="G29" s="52">
        <v>4</v>
      </c>
      <c r="H29" s="52">
        <v>4</v>
      </c>
      <c r="I29" s="52">
        <v>2</v>
      </c>
      <c r="J29" s="52">
        <v>3</v>
      </c>
      <c r="L29" s="52">
        <v>25</v>
      </c>
      <c r="M29" s="92">
        <v>3.5</v>
      </c>
      <c r="N29" s="92">
        <v>6</v>
      </c>
      <c r="O29" s="92">
        <v>3.5</v>
      </c>
      <c r="P29" s="92">
        <v>3.5</v>
      </c>
      <c r="Q29" s="92">
        <v>8</v>
      </c>
      <c r="R29" s="92">
        <v>8</v>
      </c>
      <c r="S29" s="92">
        <v>1</v>
      </c>
      <c r="T29" s="92">
        <v>3.5</v>
      </c>
      <c r="U29" s="92">
        <v>8</v>
      </c>
      <c r="V29" s="124">
        <f t="shared" si="0"/>
        <v>45</v>
      </c>
    </row>
    <row r="30" spans="1:22" x14ac:dyDescent="0.35">
      <c r="A30" s="52">
        <v>25</v>
      </c>
      <c r="B30" s="52">
        <v>2</v>
      </c>
      <c r="C30" s="52">
        <v>3</v>
      </c>
      <c r="D30" s="52">
        <v>2</v>
      </c>
      <c r="E30" s="52">
        <v>2</v>
      </c>
      <c r="F30" s="52">
        <v>4</v>
      </c>
      <c r="G30" s="52">
        <v>4</v>
      </c>
      <c r="H30" s="52">
        <v>1</v>
      </c>
      <c r="I30" s="52">
        <v>2</v>
      </c>
      <c r="J30" s="52">
        <v>4</v>
      </c>
      <c r="L30" s="52">
        <v>26</v>
      </c>
      <c r="M30" s="92">
        <v>3</v>
      </c>
      <c r="N30" s="92">
        <v>6</v>
      </c>
      <c r="O30" s="92">
        <v>3</v>
      </c>
      <c r="P30" s="92">
        <v>7.5</v>
      </c>
      <c r="Q30" s="92">
        <v>3</v>
      </c>
      <c r="R30" s="92">
        <v>7.5</v>
      </c>
      <c r="S30" s="92">
        <v>3</v>
      </c>
      <c r="T30" s="92">
        <v>3</v>
      </c>
      <c r="U30" s="92">
        <v>9</v>
      </c>
      <c r="V30" s="124">
        <f t="shared" si="0"/>
        <v>45</v>
      </c>
    </row>
    <row r="31" spans="1:22" x14ac:dyDescent="0.35">
      <c r="A31" s="52">
        <v>26</v>
      </c>
      <c r="B31" s="52">
        <v>2</v>
      </c>
      <c r="C31" s="52">
        <v>3</v>
      </c>
      <c r="D31" s="52">
        <v>2</v>
      </c>
      <c r="E31" s="52">
        <v>4</v>
      </c>
      <c r="F31" s="52">
        <v>2</v>
      </c>
      <c r="G31" s="52">
        <v>4</v>
      </c>
      <c r="H31" s="52">
        <v>2</v>
      </c>
      <c r="I31" s="52">
        <v>2</v>
      </c>
      <c r="J31" s="52">
        <v>5</v>
      </c>
      <c r="L31" s="52">
        <v>27</v>
      </c>
      <c r="M31" s="92">
        <v>4.5</v>
      </c>
      <c r="N31" s="92">
        <v>4.5</v>
      </c>
      <c r="O31" s="92">
        <v>4.5</v>
      </c>
      <c r="P31" s="92">
        <v>4.5</v>
      </c>
      <c r="Q31" s="92">
        <v>9</v>
      </c>
      <c r="R31" s="92">
        <v>4.5</v>
      </c>
      <c r="S31" s="92">
        <v>4.5</v>
      </c>
      <c r="T31" s="92">
        <v>4.5</v>
      </c>
      <c r="U31" s="92">
        <v>4.5</v>
      </c>
      <c r="V31" s="124">
        <f t="shared" si="0"/>
        <v>45</v>
      </c>
    </row>
    <row r="32" spans="1:22" x14ac:dyDescent="0.35">
      <c r="A32" s="52">
        <v>27</v>
      </c>
      <c r="B32" s="52">
        <v>2</v>
      </c>
      <c r="C32" s="52">
        <v>2</v>
      </c>
      <c r="D32" s="52">
        <v>2</v>
      </c>
      <c r="E32" s="52">
        <v>2</v>
      </c>
      <c r="F32" s="52">
        <v>3</v>
      </c>
      <c r="G32" s="52">
        <v>2</v>
      </c>
      <c r="H32" s="52">
        <v>2</v>
      </c>
      <c r="I32" s="52">
        <v>2</v>
      </c>
      <c r="J32" s="52">
        <v>2</v>
      </c>
      <c r="L32" s="52">
        <v>28</v>
      </c>
      <c r="M32" s="92">
        <v>4</v>
      </c>
      <c r="N32" s="92">
        <v>4</v>
      </c>
      <c r="O32" s="92">
        <v>8</v>
      </c>
      <c r="P32" s="92">
        <v>8</v>
      </c>
      <c r="Q32" s="92">
        <v>4</v>
      </c>
      <c r="R32" s="92">
        <v>4</v>
      </c>
      <c r="S32" s="92">
        <v>8</v>
      </c>
      <c r="T32" s="92">
        <v>4</v>
      </c>
      <c r="U32" s="92">
        <v>1</v>
      </c>
      <c r="V32" s="124">
        <f t="shared" si="0"/>
        <v>45</v>
      </c>
    </row>
    <row r="33" spans="1:22" x14ac:dyDescent="0.35">
      <c r="A33" s="52">
        <v>28</v>
      </c>
      <c r="B33" s="52">
        <v>2</v>
      </c>
      <c r="C33" s="52">
        <v>2</v>
      </c>
      <c r="D33" s="52">
        <v>4</v>
      </c>
      <c r="E33" s="52">
        <v>4</v>
      </c>
      <c r="F33" s="52">
        <v>2</v>
      </c>
      <c r="G33" s="52">
        <v>2</v>
      </c>
      <c r="H33" s="52">
        <v>4</v>
      </c>
      <c r="I33" s="52">
        <v>2</v>
      </c>
      <c r="J33" s="52">
        <v>1</v>
      </c>
      <c r="L33" s="52">
        <v>29</v>
      </c>
      <c r="M33" s="92">
        <v>3</v>
      </c>
      <c r="N33" s="92">
        <v>3</v>
      </c>
      <c r="O33" s="92">
        <v>7</v>
      </c>
      <c r="P33" s="92">
        <v>7</v>
      </c>
      <c r="Q33" s="92">
        <v>3</v>
      </c>
      <c r="R33" s="92">
        <v>3</v>
      </c>
      <c r="S33" s="92">
        <v>7</v>
      </c>
      <c r="T33" s="92">
        <v>3</v>
      </c>
      <c r="U33" s="92">
        <v>9</v>
      </c>
      <c r="V33" s="124">
        <f t="shared" si="0"/>
        <v>45</v>
      </c>
    </row>
    <row r="34" spans="1:22" x14ac:dyDescent="0.35">
      <c r="A34" s="52">
        <v>29</v>
      </c>
      <c r="B34" s="52">
        <v>2</v>
      </c>
      <c r="C34" s="52">
        <v>2</v>
      </c>
      <c r="D34" s="52">
        <v>3</v>
      </c>
      <c r="E34" s="52">
        <v>3</v>
      </c>
      <c r="F34" s="52">
        <v>2</v>
      </c>
      <c r="G34" s="52">
        <v>2</v>
      </c>
      <c r="H34" s="52">
        <v>3</v>
      </c>
      <c r="I34" s="52">
        <v>2</v>
      </c>
      <c r="J34" s="52">
        <v>4</v>
      </c>
      <c r="L34" s="52">
        <v>30</v>
      </c>
      <c r="M34" s="92">
        <v>7</v>
      </c>
      <c r="N34" s="92">
        <v>7</v>
      </c>
      <c r="O34" s="92">
        <v>1.5</v>
      </c>
      <c r="P34" s="92">
        <v>3.5</v>
      </c>
      <c r="Q34" s="92">
        <v>7</v>
      </c>
      <c r="R34" s="92">
        <v>7</v>
      </c>
      <c r="S34" s="92">
        <v>1.5</v>
      </c>
      <c r="T34" s="92">
        <v>3.5</v>
      </c>
      <c r="U34" s="92">
        <v>7</v>
      </c>
      <c r="V34" s="124">
        <f t="shared" si="0"/>
        <v>45</v>
      </c>
    </row>
    <row r="35" spans="1:22" x14ac:dyDescent="0.35">
      <c r="A35" s="52">
        <v>30</v>
      </c>
      <c r="B35" s="52">
        <v>4</v>
      </c>
      <c r="C35" s="52">
        <v>4</v>
      </c>
      <c r="D35" s="52">
        <v>1</v>
      </c>
      <c r="E35" s="52">
        <v>2</v>
      </c>
      <c r="F35" s="52">
        <v>4</v>
      </c>
      <c r="G35" s="52">
        <v>4</v>
      </c>
      <c r="H35" s="52">
        <v>1</v>
      </c>
      <c r="I35" s="52">
        <v>2</v>
      </c>
      <c r="J35" s="52">
        <v>4</v>
      </c>
      <c r="L35" s="125" t="s">
        <v>55</v>
      </c>
      <c r="M35" s="126">
        <f xml:space="preserve"> SUM(M5:M34)</f>
        <v>122</v>
      </c>
      <c r="N35" s="126">
        <f t="shared" ref="N35:V35" si="1" xml:space="preserve"> SUM(N5:N34)</f>
        <v>151</v>
      </c>
      <c r="O35" s="126">
        <f t="shared" si="1"/>
        <v>134</v>
      </c>
      <c r="P35" s="126">
        <f t="shared" si="1"/>
        <v>153.5</v>
      </c>
      <c r="Q35" s="126">
        <f t="shared" si="1"/>
        <v>172.5</v>
      </c>
      <c r="R35" s="126">
        <f t="shared" si="1"/>
        <v>167.5</v>
      </c>
      <c r="S35" s="126">
        <f t="shared" si="1"/>
        <v>133</v>
      </c>
      <c r="T35" s="126">
        <f t="shared" si="1"/>
        <v>149</v>
      </c>
      <c r="U35" s="126">
        <f t="shared" si="1"/>
        <v>167.5</v>
      </c>
      <c r="V35" s="126">
        <f t="shared" si="1"/>
        <v>1350</v>
      </c>
    </row>
    <row r="36" spans="1:22" x14ac:dyDescent="0.35">
      <c r="A36" s="115" t="s">
        <v>55</v>
      </c>
      <c r="B36" s="127">
        <f>SUM(B6:B35)</f>
        <v>71</v>
      </c>
      <c r="C36" s="127">
        <f t="shared" ref="C36:J36" si="2">SUM(C6:C35)</f>
        <v>83</v>
      </c>
      <c r="D36" s="127">
        <f t="shared" si="2"/>
        <v>75</v>
      </c>
      <c r="E36" s="127">
        <f t="shared" si="2"/>
        <v>83</v>
      </c>
      <c r="F36" s="127">
        <f t="shared" si="2"/>
        <v>94</v>
      </c>
      <c r="G36" s="127">
        <f t="shared" si="2"/>
        <v>90</v>
      </c>
      <c r="H36" s="127">
        <f t="shared" si="2"/>
        <v>75</v>
      </c>
      <c r="I36" s="127">
        <f t="shared" si="2"/>
        <v>81</v>
      </c>
      <c r="J36" s="127">
        <f t="shared" si="2"/>
        <v>91</v>
      </c>
      <c r="L36" s="125" t="s">
        <v>78</v>
      </c>
      <c r="M36" s="126">
        <f t="shared" ref="M36:U36" si="3">AVERAGE(M5:M34)</f>
        <v>4.0666666666666664</v>
      </c>
      <c r="N36" s="126">
        <f t="shared" si="3"/>
        <v>5.0333333333333332</v>
      </c>
      <c r="O36" s="126">
        <f t="shared" si="3"/>
        <v>4.4666666666666668</v>
      </c>
      <c r="P36" s="126">
        <f t="shared" si="3"/>
        <v>5.1166666666666663</v>
      </c>
      <c r="Q36" s="126">
        <f t="shared" si="3"/>
        <v>5.75</v>
      </c>
      <c r="R36" s="126">
        <f t="shared" si="3"/>
        <v>5.583333333333333</v>
      </c>
      <c r="S36" s="126">
        <f t="shared" si="3"/>
        <v>4.4333333333333336</v>
      </c>
      <c r="T36" s="126">
        <f t="shared" si="3"/>
        <v>4.9666666666666668</v>
      </c>
      <c r="U36" s="126">
        <f t="shared" si="3"/>
        <v>5.583333333333333</v>
      </c>
      <c r="V36" s="29"/>
    </row>
    <row r="37" spans="1:22" x14ac:dyDescent="0.35">
      <c r="A37" s="115" t="s">
        <v>78</v>
      </c>
      <c r="B37" s="128">
        <f>AVERAGE(B6:B35)</f>
        <v>2.3666666666666667</v>
      </c>
      <c r="C37" s="128">
        <f t="shared" ref="C37:J37" si="4">AVERAGE(C6:C35)</f>
        <v>2.7666666666666666</v>
      </c>
      <c r="D37" s="128">
        <f t="shared" si="4"/>
        <v>2.5</v>
      </c>
      <c r="E37" s="128">
        <f t="shared" si="4"/>
        <v>2.7666666666666666</v>
      </c>
      <c r="F37" s="128">
        <f t="shared" si="4"/>
        <v>3.1333333333333333</v>
      </c>
      <c r="G37" s="128">
        <f t="shared" si="4"/>
        <v>3</v>
      </c>
      <c r="H37" s="128">
        <f t="shared" si="4"/>
        <v>2.5</v>
      </c>
      <c r="I37" s="128">
        <f t="shared" si="4"/>
        <v>2.7</v>
      </c>
      <c r="J37" s="128">
        <f t="shared" si="4"/>
        <v>3.0333333333333332</v>
      </c>
    </row>
    <row r="39" spans="1:22" x14ac:dyDescent="0.35">
      <c r="B39">
        <v>2</v>
      </c>
      <c r="C39">
        <v>3</v>
      </c>
      <c r="D39">
        <v>2</v>
      </c>
      <c r="E39">
        <v>2</v>
      </c>
      <c r="F39">
        <v>4</v>
      </c>
      <c r="G39">
        <v>4</v>
      </c>
      <c r="H39">
        <v>2</v>
      </c>
      <c r="I39">
        <v>2</v>
      </c>
      <c r="J39">
        <v>4</v>
      </c>
    </row>
    <row r="40" spans="1:22" x14ac:dyDescent="0.35">
      <c r="L40" t="s">
        <v>114</v>
      </c>
    </row>
    <row r="45" spans="1:22" x14ac:dyDescent="0.35">
      <c r="L45" t="s">
        <v>115</v>
      </c>
      <c r="M45">
        <f>(12/((Y5*Y4)*(Y4+1))*SUMSQ(M35:U35)-3*(Y5)*(Y4+1))</f>
        <v>10.942222222222199</v>
      </c>
      <c r="Q45" t="s">
        <v>116</v>
      </c>
      <c r="R45" t="s">
        <v>117</v>
      </c>
    </row>
    <row r="46" spans="1:22" x14ac:dyDescent="0.35">
      <c r="L46" t="s">
        <v>118</v>
      </c>
      <c r="M46">
        <f>_xlfn.CHISQ.INV.RT(0.05,8)</f>
        <v>15.507313055865453</v>
      </c>
      <c r="N46" t="s">
        <v>119</v>
      </c>
      <c r="Q46" t="s">
        <v>120</v>
      </c>
    </row>
    <row r="48" spans="1:22" x14ac:dyDescent="0.35">
      <c r="L48" t="s">
        <v>121</v>
      </c>
    </row>
    <row r="49" spans="12:12" x14ac:dyDescent="0.35">
      <c r="L49" t="s">
        <v>122</v>
      </c>
    </row>
  </sheetData>
  <mergeCells count="4">
    <mergeCell ref="M3:U3"/>
    <mergeCell ref="V3:V4"/>
    <mergeCell ref="A4:A5"/>
    <mergeCell ref="B4:J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9"/>
  <sheetViews>
    <sheetView topLeftCell="A40" workbookViewId="0">
      <selection activeCell="L4" sqref="L4"/>
    </sheetView>
  </sheetViews>
  <sheetFormatPr defaultRowHeight="14.5" x14ac:dyDescent="0.35"/>
  <sheetData>
    <row r="2" spans="1:25" x14ac:dyDescent="0.35">
      <c r="A2" s="113" t="s">
        <v>112</v>
      </c>
      <c r="B2" s="154" t="s">
        <v>113</v>
      </c>
      <c r="C2" s="166"/>
      <c r="D2" s="166"/>
      <c r="E2" s="166"/>
      <c r="F2" s="166"/>
      <c r="G2" s="166"/>
      <c r="H2" s="166"/>
      <c r="I2" s="166"/>
      <c r="J2" s="155"/>
    </row>
    <row r="3" spans="1:25" x14ac:dyDescent="0.35">
      <c r="A3" s="114"/>
      <c r="B3" s="115">
        <v>134</v>
      </c>
      <c r="C3" s="115">
        <v>286</v>
      </c>
      <c r="D3" s="115">
        <v>333</v>
      </c>
      <c r="E3" s="115">
        <v>149</v>
      </c>
      <c r="F3" s="115">
        <v>587</v>
      </c>
      <c r="G3" s="115">
        <v>438</v>
      </c>
      <c r="H3" s="115">
        <v>666</v>
      </c>
      <c r="I3" s="115">
        <v>712</v>
      </c>
      <c r="J3" s="115">
        <v>811</v>
      </c>
      <c r="L3" s="136" t="s">
        <v>112</v>
      </c>
      <c r="M3" s="175" t="s">
        <v>113</v>
      </c>
      <c r="N3" s="175"/>
      <c r="O3" s="175"/>
      <c r="P3" s="175"/>
      <c r="Q3" s="175"/>
      <c r="R3" s="175"/>
      <c r="S3" s="175"/>
      <c r="T3" s="175"/>
      <c r="U3" s="175"/>
      <c r="V3" s="176" t="s">
        <v>55</v>
      </c>
    </row>
    <row r="4" spans="1:25" x14ac:dyDescent="0.35">
      <c r="A4" s="52">
        <v>1</v>
      </c>
      <c r="B4" s="52">
        <v>2</v>
      </c>
      <c r="C4" s="52">
        <v>2</v>
      </c>
      <c r="D4" s="52">
        <v>2</v>
      </c>
      <c r="E4" s="52">
        <v>2</v>
      </c>
      <c r="F4" s="52">
        <v>4</v>
      </c>
      <c r="G4" s="52">
        <v>2</v>
      </c>
      <c r="H4" s="52">
        <v>4</v>
      </c>
      <c r="I4" s="52">
        <v>4</v>
      </c>
      <c r="J4" s="52">
        <v>4</v>
      </c>
      <c r="L4" s="137"/>
      <c r="M4" s="138">
        <v>134</v>
      </c>
      <c r="N4" s="138">
        <v>286</v>
      </c>
      <c r="O4" s="138">
        <v>333</v>
      </c>
      <c r="P4" s="138">
        <v>149</v>
      </c>
      <c r="Q4" s="138">
        <v>587</v>
      </c>
      <c r="R4" s="138">
        <v>438</v>
      </c>
      <c r="S4" s="138">
        <v>666</v>
      </c>
      <c r="T4" s="138">
        <v>712</v>
      </c>
      <c r="U4" s="138">
        <v>811</v>
      </c>
      <c r="V4" s="177"/>
      <c r="X4" t="s">
        <v>56</v>
      </c>
      <c r="Y4">
        <v>9</v>
      </c>
    </row>
    <row r="5" spans="1:25" x14ac:dyDescent="0.35">
      <c r="A5" s="52">
        <v>2</v>
      </c>
      <c r="B5" s="52">
        <v>2</v>
      </c>
      <c r="C5" s="52">
        <v>2</v>
      </c>
      <c r="D5" s="52">
        <v>1</v>
      </c>
      <c r="E5" s="52">
        <v>4</v>
      </c>
      <c r="F5" s="52">
        <v>2</v>
      </c>
      <c r="G5" s="52">
        <v>4</v>
      </c>
      <c r="H5" s="52">
        <v>1</v>
      </c>
      <c r="I5" s="52">
        <v>3</v>
      </c>
      <c r="J5" s="52">
        <v>5</v>
      </c>
      <c r="L5" s="139">
        <v>1</v>
      </c>
      <c r="M5" s="8">
        <v>3</v>
      </c>
      <c r="N5" s="8">
        <v>3</v>
      </c>
      <c r="O5" s="8">
        <v>3</v>
      </c>
      <c r="P5" s="8">
        <v>3</v>
      </c>
      <c r="Q5" s="8">
        <v>7.5</v>
      </c>
      <c r="R5" s="8">
        <v>3</v>
      </c>
      <c r="S5" s="8">
        <v>7.5</v>
      </c>
      <c r="T5" s="8">
        <v>7.5</v>
      </c>
      <c r="U5" s="8">
        <v>7.5</v>
      </c>
      <c r="V5" s="126">
        <f>SUM(M5:U5)</f>
        <v>45</v>
      </c>
      <c r="X5" t="s">
        <v>57</v>
      </c>
      <c r="Y5">
        <v>30</v>
      </c>
    </row>
    <row r="6" spans="1:25" x14ac:dyDescent="0.35">
      <c r="A6" s="52">
        <v>3</v>
      </c>
      <c r="B6" s="52">
        <v>2</v>
      </c>
      <c r="C6" s="52">
        <v>2</v>
      </c>
      <c r="D6" s="52">
        <v>2</v>
      </c>
      <c r="E6" s="52">
        <v>2</v>
      </c>
      <c r="F6" s="52">
        <v>2</v>
      </c>
      <c r="G6" s="52">
        <v>3</v>
      </c>
      <c r="H6" s="52">
        <v>1</v>
      </c>
      <c r="I6" s="52">
        <v>5</v>
      </c>
      <c r="J6" s="52">
        <v>5</v>
      </c>
      <c r="L6" s="139">
        <v>2</v>
      </c>
      <c r="M6" s="8">
        <v>4</v>
      </c>
      <c r="N6" s="8">
        <v>4</v>
      </c>
      <c r="O6" s="8">
        <v>1.5</v>
      </c>
      <c r="P6" s="8">
        <v>7.5</v>
      </c>
      <c r="Q6" s="8">
        <v>4</v>
      </c>
      <c r="R6" s="8">
        <v>7.5</v>
      </c>
      <c r="S6" s="8">
        <v>1.5</v>
      </c>
      <c r="T6" s="8">
        <v>6</v>
      </c>
      <c r="U6" s="8">
        <v>9</v>
      </c>
      <c r="V6" s="126">
        <f t="shared" ref="V6:V34" si="0">SUM(M6:U6)</f>
        <v>45</v>
      </c>
    </row>
    <row r="7" spans="1:25" x14ac:dyDescent="0.35">
      <c r="A7" s="52">
        <v>4</v>
      </c>
      <c r="B7" s="52">
        <v>2</v>
      </c>
      <c r="C7" s="52">
        <v>2</v>
      </c>
      <c r="D7" s="52">
        <v>2</v>
      </c>
      <c r="E7" s="52">
        <v>2</v>
      </c>
      <c r="F7" s="52">
        <v>1</v>
      </c>
      <c r="G7" s="52">
        <v>1</v>
      </c>
      <c r="H7" s="52">
        <v>3</v>
      </c>
      <c r="I7" s="52">
        <v>1</v>
      </c>
      <c r="J7" s="52">
        <v>1</v>
      </c>
      <c r="L7" s="139">
        <v>3</v>
      </c>
      <c r="M7" s="8">
        <v>4</v>
      </c>
      <c r="N7" s="8">
        <v>4</v>
      </c>
      <c r="O7" s="8">
        <v>4</v>
      </c>
      <c r="P7" s="8">
        <v>4</v>
      </c>
      <c r="Q7" s="8">
        <v>4</v>
      </c>
      <c r="R7" s="8">
        <v>7</v>
      </c>
      <c r="S7" s="8">
        <v>1</v>
      </c>
      <c r="T7" s="8">
        <v>8.5</v>
      </c>
      <c r="U7" s="8">
        <v>8.5</v>
      </c>
      <c r="V7" s="126">
        <f t="shared" si="0"/>
        <v>45</v>
      </c>
    </row>
    <row r="8" spans="1:25" x14ac:dyDescent="0.35">
      <c r="A8" s="52">
        <v>5</v>
      </c>
      <c r="B8" s="52">
        <v>3</v>
      </c>
      <c r="C8" s="52">
        <v>1</v>
      </c>
      <c r="D8" s="52">
        <v>2</v>
      </c>
      <c r="E8" s="52">
        <v>1</v>
      </c>
      <c r="F8" s="52">
        <v>1</v>
      </c>
      <c r="G8" s="52">
        <v>1</v>
      </c>
      <c r="H8" s="52">
        <v>2</v>
      </c>
      <c r="I8" s="52">
        <v>2</v>
      </c>
      <c r="J8" s="52">
        <v>2</v>
      </c>
      <c r="L8" s="139">
        <v>4</v>
      </c>
      <c r="M8" s="8">
        <v>6.5</v>
      </c>
      <c r="N8" s="8">
        <v>6.5</v>
      </c>
      <c r="O8" s="8">
        <v>6.5</v>
      </c>
      <c r="P8" s="8">
        <v>6.5</v>
      </c>
      <c r="Q8" s="8">
        <v>2.5</v>
      </c>
      <c r="R8" s="8">
        <v>2.5</v>
      </c>
      <c r="S8" s="8">
        <v>9</v>
      </c>
      <c r="T8" s="8">
        <v>2.5</v>
      </c>
      <c r="U8" s="8">
        <v>2.5</v>
      </c>
      <c r="V8" s="126">
        <f t="shared" si="0"/>
        <v>45</v>
      </c>
    </row>
    <row r="9" spans="1:25" x14ac:dyDescent="0.35">
      <c r="A9" s="52">
        <v>6</v>
      </c>
      <c r="B9" s="52">
        <v>2</v>
      </c>
      <c r="C9" s="52">
        <v>2</v>
      </c>
      <c r="D9" s="52">
        <v>2</v>
      </c>
      <c r="E9" s="52">
        <v>3</v>
      </c>
      <c r="F9" s="52">
        <v>1</v>
      </c>
      <c r="G9" s="52">
        <v>2</v>
      </c>
      <c r="H9" s="52">
        <v>2</v>
      </c>
      <c r="I9" s="52">
        <v>2</v>
      </c>
      <c r="J9" s="52">
        <v>2</v>
      </c>
      <c r="L9" s="139">
        <v>5</v>
      </c>
      <c r="M9" s="8">
        <v>9</v>
      </c>
      <c r="N9" s="8">
        <v>2.5</v>
      </c>
      <c r="O9" s="8">
        <v>6.5</v>
      </c>
      <c r="P9" s="8">
        <v>2.5</v>
      </c>
      <c r="Q9" s="8">
        <v>2.5</v>
      </c>
      <c r="R9" s="8">
        <v>2.5</v>
      </c>
      <c r="S9" s="8">
        <v>6.5</v>
      </c>
      <c r="T9" s="8">
        <v>6.5</v>
      </c>
      <c r="U9" s="8">
        <v>6.5</v>
      </c>
      <c r="V9" s="126">
        <f t="shared" si="0"/>
        <v>45</v>
      </c>
    </row>
    <row r="10" spans="1:25" x14ac:dyDescent="0.35">
      <c r="A10" s="52">
        <v>7</v>
      </c>
      <c r="B10" s="52">
        <v>1</v>
      </c>
      <c r="C10" s="52">
        <v>4</v>
      </c>
      <c r="D10" s="52">
        <v>1</v>
      </c>
      <c r="E10" s="52">
        <v>2</v>
      </c>
      <c r="F10" s="52">
        <v>5</v>
      </c>
      <c r="G10" s="52">
        <v>4</v>
      </c>
      <c r="H10" s="52">
        <v>1</v>
      </c>
      <c r="I10" s="52">
        <v>2</v>
      </c>
      <c r="J10" s="52">
        <v>2</v>
      </c>
      <c r="L10" s="139">
        <v>6</v>
      </c>
      <c r="M10" s="8">
        <v>5</v>
      </c>
      <c r="N10" s="8">
        <v>5</v>
      </c>
      <c r="O10" s="8">
        <v>5</v>
      </c>
      <c r="P10" s="8">
        <v>9</v>
      </c>
      <c r="Q10" s="8">
        <v>1</v>
      </c>
      <c r="R10" s="8">
        <v>5</v>
      </c>
      <c r="S10" s="8">
        <v>5</v>
      </c>
      <c r="T10" s="8">
        <v>5</v>
      </c>
      <c r="U10" s="8">
        <v>5</v>
      </c>
      <c r="V10" s="126">
        <f t="shared" si="0"/>
        <v>45</v>
      </c>
    </row>
    <row r="11" spans="1:25" x14ac:dyDescent="0.35">
      <c r="A11" s="52">
        <v>8</v>
      </c>
      <c r="B11" s="52">
        <v>4</v>
      </c>
      <c r="C11" s="52">
        <v>4</v>
      </c>
      <c r="D11" s="52">
        <v>4</v>
      </c>
      <c r="E11" s="52">
        <v>2</v>
      </c>
      <c r="F11" s="52">
        <v>3</v>
      </c>
      <c r="G11" s="52">
        <v>3</v>
      </c>
      <c r="H11" s="52">
        <v>4</v>
      </c>
      <c r="I11" s="52">
        <v>2</v>
      </c>
      <c r="J11" s="52">
        <v>2</v>
      </c>
      <c r="L11" s="139">
        <v>7</v>
      </c>
      <c r="M11" s="8">
        <v>2</v>
      </c>
      <c r="N11" s="8">
        <v>7.5</v>
      </c>
      <c r="O11" s="8">
        <v>2</v>
      </c>
      <c r="P11" s="8">
        <v>5</v>
      </c>
      <c r="Q11" s="8">
        <v>9</v>
      </c>
      <c r="R11" s="8">
        <v>7.5</v>
      </c>
      <c r="S11" s="8">
        <v>2</v>
      </c>
      <c r="T11" s="8">
        <v>5</v>
      </c>
      <c r="U11" s="8">
        <v>5</v>
      </c>
      <c r="V11" s="126">
        <f t="shared" si="0"/>
        <v>45</v>
      </c>
    </row>
    <row r="12" spans="1:25" x14ac:dyDescent="0.35">
      <c r="A12" s="52">
        <v>9</v>
      </c>
      <c r="B12" s="52">
        <v>2</v>
      </c>
      <c r="C12" s="52">
        <v>2</v>
      </c>
      <c r="D12" s="52">
        <v>3</v>
      </c>
      <c r="E12" s="52">
        <v>2</v>
      </c>
      <c r="F12" s="52">
        <v>1</v>
      </c>
      <c r="G12" s="52">
        <v>1</v>
      </c>
      <c r="H12" s="52">
        <v>2</v>
      </c>
      <c r="I12" s="52">
        <v>2</v>
      </c>
      <c r="J12" s="52">
        <v>2</v>
      </c>
      <c r="L12" s="139">
        <v>8</v>
      </c>
      <c r="M12" s="8">
        <v>7.5</v>
      </c>
      <c r="N12" s="8">
        <v>7.5</v>
      </c>
      <c r="O12" s="8">
        <v>7.5</v>
      </c>
      <c r="P12" s="8">
        <v>2</v>
      </c>
      <c r="Q12" s="8">
        <v>4.5</v>
      </c>
      <c r="R12" s="8">
        <v>4.5</v>
      </c>
      <c r="S12" s="8">
        <v>7.5</v>
      </c>
      <c r="T12" s="8">
        <v>2</v>
      </c>
      <c r="U12" s="8">
        <v>2</v>
      </c>
      <c r="V12" s="126">
        <f t="shared" si="0"/>
        <v>45</v>
      </c>
    </row>
    <row r="13" spans="1:25" x14ac:dyDescent="0.35">
      <c r="A13" s="52">
        <v>10</v>
      </c>
      <c r="B13" s="52">
        <v>2</v>
      </c>
      <c r="C13" s="52">
        <v>3</v>
      </c>
      <c r="D13" s="52">
        <v>4</v>
      </c>
      <c r="E13" s="52">
        <v>3</v>
      </c>
      <c r="F13" s="52">
        <v>2</v>
      </c>
      <c r="G13" s="52">
        <v>4</v>
      </c>
      <c r="H13" s="52">
        <v>4</v>
      </c>
      <c r="I13" s="52">
        <v>4</v>
      </c>
      <c r="J13" s="52">
        <v>4</v>
      </c>
      <c r="L13" s="139">
        <v>9</v>
      </c>
      <c r="M13" s="8">
        <v>5.5</v>
      </c>
      <c r="N13" s="8">
        <v>5.5</v>
      </c>
      <c r="O13" s="8">
        <v>9</v>
      </c>
      <c r="P13" s="8">
        <v>5.5</v>
      </c>
      <c r="Q13" s="8">
        <v>1.5</v>
      </c>
      <c r="R13" s="8">
        <v>1.5</v>
      </c>
      <c r="S13" s="8">
        <v>5.5</v>
      </c>
      <c r="T13" s="8">
        <v>5.5</v>
      </c>
      <c r="U13" s="8">
        <v>5.5</v>
      </c>
      <c r="V13" s="126">
        <f t="shared" si="0"/>
        <v>45</v>
      </c>
    </row>
    <row r="14" spans="1:25" x14ac:dyDescent="0.35">
      <c r="A14" s="52">
        <v>11</v>
      </c>
      <c r="B14" s="52">
        <v>2</v>
      </c>
      <c r="C14" s="52">
        <v>1</v>
      </c>
      <c r="D14" s="52">
        <v>2</v>
      </c>
      <c r="E14" s="52">
        <v>3</v>
      </c>
      <c r="F14" s="52">
        <v>2</v>
      </c>
      <c r="G14" s="52">
        <v>3</v>
      </c>
      <c r="H14" s="52">
        <v>3</v>
      </c>
      <c r="I14" s="52">
        <v>2</v>
      </c>
      <c r="J14" s="52">
        <v>2</v>
      </c>
      <c r="L14" s="139">
        <v>10</v>
      </c>
      <c r="M14" s="8">
        <v>1.5</v>
      </c>
      <c r="N14" s="8">
        <v>3.5</v>
      </c>
      <c r="O14" s="8">
        <v>7</v>
      </c>
      <c r="P14" s="8">
        <v>3.5</v>
      </c>
      <c r="Q14" s="8">
        <v>1.5</v>
      </c>
      <c r="R14" s="8">
        <v>7</v>
      </c>
      <c r="S14" s="8">
        <v>7</v>
      </c>
      <c r="T14" s="8">
        <v>7</v>
      </c>
      <c r="U14" s="8">
        <v>7</v>
      </c>
      <c r="V14" s="126">
        <f t="shared" si="0"/>
        <v>45</v>
      </c>
    </row>
    <row r="15" spans="1:25" x14ac:dyDescent="0.35">
      <c r="A15" s="52">
        <v>12</v>
      </c>
      <c r="B15" s="52">
        <v>3</v>
      </c>
      <c r="C15" s="52">
        <v>2</v>
      </c>
      <c r="D15" s="52">
        <v>1</v>
      </c>
      <c r="E15" s="52">
        <v>4</v>
      </c>
      <c r="F15" s="52">
        <v>5</v>
      </c>
      <c r="G15" s="52">
        <v>1</v>
      </c>
      <c r="H15" s="52">
        <v>2</v>
      </c>
      <c r="I15" s="52">
        <v>1</v>
      </c>
      <c r="J15" s="52">
        <v>2</v>
      </c>
      <c r="L15" s="139">
        <v>11</v>
      </c>
      <c r="M15" s="8">
        <v>4</v>
      </c>
      <c r="N15" s="8">
        <v>1</v>
      </c>
      <c r="O15" s="8">
        <v>4</v>
      </c>
      <c r="P15" s="8">
        <v>8</v>
      </c>
      <c r="Q15" s="8">
        <v>4</v>
      </c>
      <c r="R15" s="8">
        <v>8</v>
      </c>
      <c r="S15" s="8">
        <v>8</v>
      </c>
      <c r="T15" s="8">
        <v>4</v>
      </c>
      <c r="U15" s="8">
        <v>4</v>
      </c>
      <c r="V15" s="126">
        <f t="shared" si="0"/>
        <v>45</v>
      </c>
    </row>
    <row r="16" spans="1:25" x14ac:dyDescent="0.35">
      <c r="A16" s="52">
        <v>13</v>
      </c>
      <c r="B16" s="52">
        <v>2</v>
      </c>
      <c r="C16" s="52">
        <v>4</v>
      </c>
      <c r="D16" s="52">
        <v>3</v>
      </c>
      <c r="E16" s="52">
        <v>1</v>
      </c>
      <c r="F16" s="52">
        <v>1</v>
      </c>
      <c r="G16" s="52">
        <v>2</v>
      </c>
      <c r="H16" s="52">
        <v>3</v>
      </c>
      <c r="I16" s="52">
        <v>1</v>
      </c>
      <c r="J16" s="52">
        <v>2</v>
      </c>
      <c r="L16" s="139">
        <v>12</v>
      </c>
      <c r="M16" s="8">
        <v>7</v>
      </c>
      <c r="N16" s="8">
        <v>5</v>
      </c>
      <c r="O16" s="8">
        <v>2</v>
      </c>
      <c r="P16" s="8">
        <v>8</v>
      </c>
      <c r="Q16" s="8">
        <v>9</v>
      </c>
      <c r="R16" s="8">
        <v>2</v>
      </c>
      <c r="S16" s="8">
        <v>5</v>
      </c>
      <c r="T16" s="8">
        <v>2</v>
      </c>
      <c r="U16" s="8">
        <v>5</v>
      </c>
      <c r="V16" s="126">
        <f t="shared" si="0"/>
        <v>45</v>
      </c>
    </row>
    <row r="17" spans="1:22" x14ac:dyDescent="0.35">
      <c r="A17" s="52">
        <v>14</v>
      </c>
      <c r="B17" s="52">
        <v>2</v>
      </c>
      <c r="C17" s="52">
        <v>2</v>
      </c>
      <c r="D17" s="52">
        <v>3</v>
      </c>
      <c r="E17" s="52">
        <v>2</v>
      </c>
      <c r="F17" s="52">
        <v>2</v>
      </c>
      <c r="G17" s="52">
        <v>4</v>
      </c>
      <c r="H17" s="52">
        <v>2</v>
      </c>
      <c r="I17" s="52">
        <v>2</v>
      </c>
      <c r="J17" s="52">
        <v>2</v>
      </c>
      <c r="L17" s="139">
        <v>13</v>
      </c>
      <c r="M17" s="8">
        <v>5</v>
      </c>
      <c r="N17" s="8">
        <v>9</v>
      </c>
      <c r="O17" s="8">
        <v>7.5</v>
      </c>
      <c r="P17" s="8">
        <v>2</v>
      </c>
      <c r="Q17" s="8">
        <v>2</v>
      </c>
      <c r="R17" s="8">
        <v>5</v>
      </c>
      <c r="S17" s="8">
        <v>7.5</v>
      </c>
      <c r="T17" s="8">
        <v>2</v>
      </c>
      <c r="U17" s="8">
        <v>5</v>
      </c>
      <c r="V17" s="126">
        <f t="shared" si="0"/>
        <v>45</v>
      </c>
    </row>
    <row r="18" spans="1:22" x14ac:dyDescent="0.35">
      <c r="A18" s="52">
        <v>15</v>
      </c>
      <c r="B18" s="52">
        <v>3</v>
      </c>
      <c r="C18" s="52">
        <v>3</v>
      </c>
      <c r="D18" s="52">
        <v>3</v>
      </c>
      <c r="E18" s="52">
        <v>1</v>
      </c>
      <c r="F18" s="52">
        <v>2</v>
      </c>
      <c r="G18" s="52">
        <v>2</v>
      </c>
      <c r="H18" s="52">
        <v>4</v>
      </c>
      <c r="I18" s="52">
        <v>2</v>
      </c>
      <c r="J18" s="52">
        <v>3</v>
      </c>
      <c r="L18" s="139">
        <v>14</v>
      </c>
      <c r="M18" s="8">
        <v>4</v>
      </c>
      <c r="N18" s="8">
        <v>4</v>
      </c>
      <c r="O18" s="8">
        <v>8</v>
      </c>
      <c r="P18" s="8">
        <v>4</v>
      </c>
      <c r="Q18" s="8">
        <v>4</v>
      </c>
      <c r="R18" s="8">
        <v>9</v>
      </c>
      <c r="S18" s="8">
        <v>4</v>
      </c>
      <c r="T18" s="8">
        <v>4</v>
      </c>
      <c r="U18" s="8">
        <v>4</v>
      </c>
      <c r="V18" s="126">
        <f t="shared" si="0"/>
        <v>45</v>
      </c>
    </row>
    <row r="19" spans="1:22" x14ac:dyDescent="0.35">
      <c r="A19" s="52">
        <v>16</v>
      </c>
      <c r="B19" s="52">
        <v>3</v>
      </c>
      <c r="C19" s="52">
        <v>2</v>
      </c>
      <c r="D19" s="52">
        <v>2</v>
      </c>
      <c r="E19" s="52">
        <v>2</v>
      </c>
      <c r="F19" s="52">
        <v>3</v>
      </c>
      <c r="G19" s="52">
        <v>3</v>
      </c>
      <c r="H19" s="52">
        <v>2</v>
      </c>
      <c r="I19" s="52">
        <v>2</v>
      </c>
      <c r="J19" s="52">
        <v>2</v>
      </c>
      <c r="L19" s="139">
        <v>15</v>
      </c>
      <c r="M19" s="8">
        <v>6.5</v>
      </c>
      <c r="N19" s="8">
        <v>6.5</v>
      </c>
      <c r="O19" s="8">
        <v>6.5</v>
      </c>
      <c r="P19" s="8">
        <v>1</v>
      </c>
      <c r="Q19" s="8">
        <v>3</v>
      </c>
      <c r="R19" s="8">
        <v>3</v>
      </c>
      <c r="S19" s="8">
        <v>9</v>
      </c>
      <c r="T19" s="8">
        <v>3</v>
      </c>
      <c r="U19" s="8">
        <v>6.5</v>
      </c>
      <c r="V19" s="126">
        <f t="shared" si="0"/>
        <v>45</v>
      </c>
    </row>
    <row r="20" spans="1:22" x14ac:dyDescent="0.35">
      <c r="A20" s="52">
        <v>17</v>
      </c>
      <c r="B20" s="52">
        <v>2</v>
      </c>
      <c r="C20" s="52">
        <v>2</v>
      </c>
      <c r="D20" s="52">
        <v>2</v>
      </c>
      <c r="E20" s="52">
        <v>4</v>
      </c>
      <c r="F20" s="52">
        <v>2</v>
      </c>
      <c r="G20" s="52">
        <v>2</v>
      </c>
      <c r="H20" s="52">
        <v>1</v>
      </c>
      <c r="I20" s="52">
        <v>1</v>
      </c>
      <c r="J20" s="52">
        <v>2</v>
      </c>
      <c r="L20" s="139">
        <v>16</v>
      </c>
      <c r="M20" s="8">
        <v>8</v>
      </c>
      <c r="N20" s="8">
        <v>3.5</v>
      </c>
      <c r="O20" s="8">
        <v>3.5</v>
      </c>
      <c r="P20" s="8">
        <v>3.5</v>
      </c>
      <c r="Q20" s="8">
        <v>8</v>
      </c>
      <c r="R20" s="8">
        <v>8</v>
      </c>
      <c r="S20" s="8">
        <v>3.5</v>
      </c>
      <c r="T20" s="8">
        <v>3.5</v>
      </c>
      <c r="U20" s="8">
        <v>3.5</v>
      </c>
      <c r="V20" s="126">
        <f t="shared" si="0"/>
        <v>45</v>
      </c>
    </row>
    <row r="21" spans="1:22" x14ac:dyDescent="0.35">
      <c r="A21" s="52">
        <v>18</v>
      </c>
      <c r="B21" s="52">
        <v>1</v>
      </c>
      <c r="C21" s="52">
        <v>1</v>
      </c>
      <c r="D21" s="52">
        <v>1</v>
      </c>
      <c r="E21" s="52">
        <v>1</v>
      </c>
      <c r="F21" s="52">
        <v>4</v>
      </c>
      <c r="G21" s="52">
        <v>1</v>
      </c>
      <c r="H21" s="52">
        <v>1</v>
      </c>
      <c r="I21" s="52">
        <v>1</v>
      </c>
      <c r="J21" s="52">
        <v>1</v>
      </c>
      <c r="L21" s="139">
        <v>17</v>
      </c>
      <c r="M21" s="8">
        <v>5.5</v>
      </c>
      <c r="N21" s="8">
        <v>5.5</v>
      </c>
      <c r="O21" s="8">
        <v>5.5</v>
      </c>
      <c r="P21" s="8">
        <v>9</v>
      </c>
      <c r="Q21" s="140">
        <v>5.5</v>
      </c>
      <c r="R21" s="140">
        <v>5.5</v>
      </c>
      <c r="S21" s="8">
        <v>1.5</v>
      </c>
      <c r="T21" s="8">
        <v>1.5</v>
      </c>
      <c r="U21" s="8">
        <v>5.5</v>
      </c>
      <c r="V21" s="126">
        <f t="shared" si="0"/>
        <v>45</v>
      </c>
    </row>
    <row r="22" spans="1:22" x14ac:dyDescent="0.35">
      <c r="A22" s="52">
        <v>19</v>
      </c>
      <c r="B22" s="52">
        <v>2</v>
      </c>
      <c r="C22" s="52">
        <v>2</v>
      </c>
      <c r="D22" s="52">
        <v>2</v>
      </c>
      <c r="E22" s="52">
        <v>2</v>
      </c>
      <c r="F22" s="52">
        <v>3</v>
      </c>
      <c r="G22" s="52">
        <v>2</v>
      </c>
      <c r="H22" s="52">
        <v>3</v>
      </c>
      <c r="I22" s="52">
        <v>2</v>
      </c>
      <c r="J22" s="52">
        <v>2</v>
      </c>
      <c r="L22" s="139">
        <v>18</v>
      </c>
      <c r="M22" s="8">
        <v>4.5</v>
      </c>
      <c r="N22" s="8">
        <v>4.5</v>
      </c>
      <c r="O22" s="8">
        <v>4.5</v>
      </c>
      <c r="P22" s="8">
        <v>4.5</v>
      </c>
      <c r="Q22" s="8">
        <v>9</v>
      </c>
      <c r="R22" s="8">
        <v>4.5</v>
      </c>
      <c r="S22" s="8">
        <v>4.5</v>
      </c>
      <c r="T22" s="8">
        <v>4.5</v>
      </c>
      <c r="U22" s="8">
        <v>4.5</v>
      </c>
      <c r="V22" s="126">
        <f t="shared" si="0"/>
        <v>45</v>
      </c>
    </row>
    <row r="23" spans="1:22" x14ac:dyDescent="0.35">
      <c r="A23" s="52">
        <v>20</v>
      </c>
      <c r="B23" s="52">
        <v>5</v>
      </c>
      <c r="C23" s="52">
        <v>5</v>
      </c>
      <c r="D23" s="52">
        <v>5</v>
      </c>
      <c r="E23" s="52">
        <v>3</v>
      </c>
      <c r="F23" s="52">
        <v>4</v>
      </c>
      <c r="G23" s="52">
        <v>4</v>
      </c>
      <c r="H23" s="52">
        <v>2</v>
      </c>
      <c r="I23" s="52">
        <v>2</v>
      </c>
      <c r="J23" s="52">
        <v>2</v>
      </c>
      <c r="L23" s="139">
        <v>19</v>
      </c>
      <c r="M23" s="8">
        <v>4</v>
      </c>
      <c r="N23" s="8">
        <v>4</v>
      </c>
      <c r="O23" s="8">
        <v>4</v>
      </c>
      <c r="P23" s="8">
        <v>4</v>
      </c>
      <c r="Q23" s="8">
        <v>8.5</v>
      </c>
      <c r="R23" s="8">
        <v>4</v>
      </c>
      <c r="S23" s="8">
        <v>8.5</v>
      </c>
      <c r="T23" s="8">
        <v>4</v>
      </c>
      <c r="U23" s="8">
        <v>4</v>
      </c>
      <c r="V23" s="126">
        <f t="shared" si="0"/>
        <v>45</v>
      </c>
    </row>
    <row r="24" spans="1:22" x14ac:dyDescent="0.35">
      <c r="A24" s="52">
        <v>21</v>
      </c>
      <c r="B24" s="52">
        <v>3</v>
      </c>
      <c r="C24" s="52">
        <v>2</v>
      </c>
      <c r="D24" s="52">
        <v>3</v>
      </c>
      <c r="E24" s="52">
        <v>1</v>
      </c>
      <c r="F24" s="52">
        <v>2</v>
      </c>
      <c r="G24" s="52">
        <v>2</v>
      </c>
      <c r="H24" s="52">
        <v>2</v>
      </c>
      <c r="I24" s="52">
        <v>2</v>
      </c>
      <c r="J24" s="52">
        <v>2</v>
      </c>
      <c r="L24" s="139">
        <v>20</v>
      </c>
      <c r="M24" s="8">
        <v>8</v>
      </c>
      <c r="N24" s="8">
        <v>8</v>
      </c>
      <c r="O24" s="8">
        <v>8</v>
      </c>
      <c r="P24" s="8">
        <v>4</v>
      </c>
      <c r="Q24" s="8">
        <v>5.5</v>
      </c>
      <c r="R24" s="8">
        <v>5.5</v>
      </c>
      <c r="S24" s="8">
        <v>2</v>
      </c>
      <c r="T24" s="8">
        <v>2</v>
      </c>
      <c r="U24" s="8">
        <v>2</v>
      </c>
      <c r="V24" s="126">
        <f t="shared" si="0"/>
        <v>45</v>
      </c>
    </row>
    <row r="25" spans="1:22" x14ac:dyDescent="0.35">
      <c r="A25" s="52">
        <v>22</v>
      </c>
      <c r="B25" s="52">
        <v>2</v>
      </c>
      <c r="C25" s="52">
        <v>2</v>
      </c>
      <c r="D25" s="52">
        <v>1</v>
      </c>
      <c r="E25" s="52">
        <v>2</v>
      </c>
      <c r="F25" s="52">
        <v>3</v>
      </c>
      <c r="G25" s="52">
        <v>2</v>
      </c>
      <c r="H25" s="52">
        <v>4</v>
      </c>
      <c r="I25" s="52">
        <v>2</v>
      </c>
      <c r="J25" s="52">
        <v>2</v>
      </c>
      <c r="L25" s="139">
        <v>21</v>
      </c>
      <c r="M25" s="8">
        <v>8.5</v>
      </c>
      <c r="N25" s="8">
        <v>4.5</v>
      </c>
      <c r="O25" s="8">
        <v>8.5</v>
      </c>
      <c r="P25" s="8">
        <v>1</v>
      </c>
      <c r="Q25" s="8">
        <v>4.5</v>
      </c>
      <c r="R25" s="8">
        <v>4.5</v>
      </c>
      <c r="S25" s="8">
        <v>4.5</v>
      </c>
      <c r="T25" s="8">
        <v>4.5</v>
      </c>
      <c r="U25" s="8">
        <v>4.5</v>
      </c>
      <c r="V25" s="126">
        <f t="shared" si="0"/>
        <v>45</v>
      </c>
    </row>
    <row r="26" spans="1:22" x14ac:dyDescent="0.35">
      <c r="A26" s="52">
        <v>23</v>
      </c>
      <c r="B26" s="52">
        <v>2</v>
      </c>
      <c r="C26" s="52">
        <v>3</v>
      </c>
      <c r="D26" s="52">
        <v>2</v>
      </c>
      <c r="E26" s="52">
        <v>2</v>
      </c>
      <c r="F26" s="52">
        <v>3</v>
      </c>
      <c r="G26" s="52">
        <v>2</v>
      </c>
      <c r="H26" s="52">
        <v>2</v>
      </c>
      <c r="I26" s="52">
        <v>2</v>
      </c>
      <c r="J26" s="52">
        <v>2</v>
      </c>
      <c r="L26" s="139">
        <v>22</v>
      </c>
      <c r="M26" s="8">
        <v>4.5</v>
      </c>
      <c r="N26" s="8">
        <v>4.5</v>
      </c>
      <c r="O26" s="8">
        <v>1</v>
      </c>
      <c r="P26" s="8">
        <v>4.5</v>
      </c>
      <c r="Q26" s="8">
        <v>8</v>
      </c>
      <c r="R26" s="8">
        <v>4.5</v>
      </c>
      <c r="S26" s="8">
        <v>9</v>
      </c>
      <c r="T26" s="8">
        <v>4.5</v>
      </c>
      <c r="U26" s="8">
        <v>4.5</v>
      </c>
      <c r="V26" s="126">
        <f t="shared" si="0"/>
        <v>45</v>
      </c>
    </row>
    <row r="27" spans="1:22" x14ac:dyDescent="0.35">
      <c r="A27" s="52">
        <v>24</v>
      </c>
      <c r="B27" s="52">
        <v>3</v>
      </c>
      <c r="C27" s="52">
        <v>5</v>
      </c>
      <c r="D27" s="52">
        <v>4</v>
      </c>
      <c r="E27" s="52">
        <v>2</v>
      </c>
      <c r="F27" s="52">
        <v>2</v>
      </c>
      <c r="G27" s="52">
        <v>1</v>
      </c>
      <c r="H27" s="52">
        <v>4</v>
      </c>
      <c r="I27" s="52">
        <v>2</v>
      </c>
      <c r="J27" s="52">
        <v>2</v>
      </c>
      <c r="L27" s="139">
        <v>23</v>
      </c>
      <c r="M27" s="8">
        <v>4</v>
      </c>
      <c r="N27" s="8">
        <v>8.5</v>
      </c>
      <c r="O27" s="8">
        <v>4</v>
      </c>
      <c r="P27" s="8">
        <v>4</v>
      </c>
      <c r="Q27" s="8">
        <v>8.5</v>
      </c>
      <c r="R27" s="8">
        <v>4</v>
      </c>
      <c r="S27" s="8">
        <v>4</v>
      </c>
      <c r="T27" s="8">
        <v>4</v>
      </c>
      <c r="U27" s="8">
        <v>4</v>
      </c>
      <c r="V27" s="126">
        <f t="shared" si="0"/>
        <v>45</v>
      </c>
    </row>
    <row r="28" spans="1:22" x14ac:dyDescent="0.35">
      <c r="A28" s="52">
        <v>25</v>
      </c>
      <c r="B28" s="52">
        <v>2</v>
      </c>
      <c r="C28" s="52">
        <v>2</v>
      </c>
      <c r="D28" s="52">
        <v>1</v>
      </c>
      <c r="E28" s="52">
        <v>1</v>
      </c>
      <c r="F28" s="52">
        <v>2</v>
      </c>
      <c r="G28" s="52">
        <v>2</v>
      </c>
      <c r="H28" s="52">
        <v>1</v>
      </c>
      <c r="I28" s="52">
        <v>2</v>
      </c>
      <c r="J28" s="52">
        <v>1</v>
      </c>
      <c r="L28" s="139">
        <v>24</v>
      </c>
      <c r="M28" s="8">
        <v>6</v>
      </c>
      <c r="N28" s="8">
        <v>9</v>
      </c>
      <c r="O28" s="8">
        <v>7.5</v>
      </c>
      <c r="P28" s="8">
        <v>3.5</v>
      </c>
      <c r="Q28" s="8">
        <v>3.5</v>
      </c>
      <c r="R28" s="8">
        <v>1</v>
      </c>
      <c r="S28" s="8">
        <v>7.5</v>
      </c>
      <c r="T28" s="8">
        <v>3.5</v>
      </c>
      <c r="U28" s="8">
        <v>3.5</v>
      </c>
      <c r="V28" s="126">
        <f t="shared" si="0"/>
        <v>45</v>
      </c>
    </row>
    <row r="29" spans="1:22" x14ac:dyDescent="0.35">
      <c r="A29" s="52">
        <v>26</v>
      </c>
      <c r="B29" s="52">
        <v>3</v>
      </c>
      <c r="C29" s="52">
        <v>2</v>
      </c>
      <c r="D29" s="52">
        <v>2</v>
      </c>
      <c r="E29" s="52">
        <v>3</v>
      </c>
      <c r="F29" s="52">
        <v>2</v>
      </c>
      <c r="G29" s="52">
        <v>4</v>
      </c>
      <c r="H29" s="52">
        <v>4</v>
      </c>
      <c r="I29" s="52">
        <v>4</v>
      </c>
      <c r="J29" s="52">
        <v>1</v>
      </c>
      <c r="L29" s="139">
        <v>25</v>
      </c>
      <c r="M29" s="8">
        <v>7</v>
      </c>
      <c r="N29" s="8">
        <v>7</v>
      </c>
      <c r="O29" s="8">
        <v>2.5</v>
      </c>
      <c r="P29" s="8">
        <v>2.5</v>
      </c>
      <c r="Q29" s="8">
        <v>7</v>
      </c>
      <c r="R29" s="8">
        <v>7</v>
      </c>
      <c r="S29" s="8">
        <v>2.5</v>
      </c>
      <c r="T29" s="8">
        <v>7</v>
      </c>
      <c r="U29" s="8">
        <v>2.5</v>
      </c>
      <c r="V29" s="126">
        <f t="shared" si="0"/>
        <v>45</v>
      </c>
    </row>
    <row r="30" spans="1:22" x14ac:dyDescent="0.35">
      <c r="A30" s="52">
        <v>27</v>
      </c>
      <c r="B30" s="52">
        <v>2</v>
      </c>
      <c r="C30" s="52">
        <v>2</v>
      </c>
      <c r="D30" s="52">
        <v>3</v>
      </c>
      <c r="E30" s="52">
        <v>2</v>
      </c>
      <c r="F30" s="52">
        <v>4</v>
      </c>
      <c r="G30" s="52">
        <v>4</v>
      </c>
      <c r="H30" s="52">
        <v>4</v>
      </c>
      <c r="I30" s="52">
        <v>4</v>
      </c>
      <c r="J30" s="52">
        <v>1</v>
      </c>
      <c r="L30" s="139">
        <v>26</v>
      </c>
      <c r="M30" s="8">
        <v>5.5</v>
      </c>
      <c r="N30" s="8">
        <v>3</v>
      </c>
      <c r="O30" s="8">
        <v>3</v>
      </c>
      <c r="P30" s="8">
        <v>5.5</v>
      </c>
      <c r="Q30" s="8">
        <v>3</v>
      </c>
      <c r="R30" s="8">
        <v>8</v>
      </c>
      <c r="S30" s="8">
        <v>8</v>
      </c>
      <c r="T30" s="8">
        <v>8</v>
      </c>
      <c r="U30" s="8">
        <v>1</v>
      </c>
      <c r="V30" s="126">
        <f t="shared" si="0"/>
        <v>45</v>
      </c>
    </row>
    <row r="31" spans="1:22" x14ac:dyDescent="0.35">
      <c r="A31" s="52">
        <v>28</v>
      </c>
      <c r="B31" s="52">
        <v>2</v>
      </c>
      <c r="C31" s="52">
        <v>2</v>
      </c>
      <c r="D31" s="52">
        <v>2</v>
      </c>
      <c r="E31" s="52">
        <v>2</v>
      </c>
      <c r="F31" s="52">
        <v>2</v>
      </c>
      <c r="G31" s="52">
        <v>2</v>
      </c>
      <c r="H31" s="52">
        <v>2</v>
      </c>
      <c r="I31" s="52">
        <v>2</v>
      </c>
      <c r="J31" s="52">
        <v>2</v>
      </c>
      <c r="L31" s="139">
        <v>27</v>
      </c>
      <c r="M31" s="8">
        <v>3</v>
      </c>
      <c r="N31" s="8">
        <v>3</v>
      </c>
      <c r="O31" s="8">
        <v>5</v>
      </c>
      <c r="P31" s="8">
        <v>3</v>
      </c>
      <c r="Q31" s="8">
        <v>7.5</v>
      </c>
      <c r="R31" s="8">
        <v>7.5</v>
      </c>
      <c r="S31" s="8">
        <v>7.5</v>
      </c>
      <c r="T31" s="8">
        <v>7.5</v>
      </c>
      <c r="U31" s="8">
        <v>1</v>
      </c>
      <c r="V31" s="126">
        <f t="shared" si="0"/>
        <v>45</v>
      </c>
    </row>
    <row r="32" spans="1:22" x14ac:dyDescent="0.35">
      <c r="A32" s="52">
        <v>29</v>
      </c>
      <c r="B32" s="52">
        <v>3</v>
      </c>
      <c r="C32" s="52">
        <v>4</v>
      </c>
      <c r="D32" s="52">
        <v>4</v>
      </c>
      <c r="E32" s="52">
        <v>4</v>
      </c>
      <c r="F32" s="52">
        <v>4</v>
      </c>
      <c r="G32" s="52">
        <v>2</v>
      </c>
      <c r="H32" s="52">
        <v>2</v>
      </c>
      <c r="I32" s="52">
        <v>2</v>
      </c>
      <c r="J32" s="52">
        <v>1</v>
      </c>
      <c r="L32" s="139">
        <v>28</v>
      </c>
      <c r="M32" s="8">
        <v>5</v>
      </c>
      <c r="N32" s="8">
        <v>5</v>
      </c>
      <c r="O32" s="8">
        <v>5</v>
      </c>
      <c r="P32" s="8">
        <v>5</v>
      </c>
      <c r="Q32" s="8">
        <v>5</v>
      </c>
      <c r="R32" s="8">
        <v>5</v>
      </c>
      <c r="S32" s="8">
        <v>5</v>
      </c>
      <c r="T32" s="8">
        <v>5</v>
      </c>
      <c r="U32" s="8">
        <v>5</v>
      </c>
      <c r="V32" s="126">
        <f t="shared" si="0"/>
        <v>45</v>
      </c>
    </row>
    <row r="33" spans="1:22" x14ac:dyDescent="0.35">
      <c r="A33" s="52">
        <v>30</v>
      </c>
      <c r="B33" s="52">
        <v>2</v>
      </c>
      <c r="C33" s="52">
        <v>3</v>
      </c>
      <c r="D33" s="52">
        <v>1</v>
      </c>
      <c r="E33" s="52">
        <v>4</v>
      </c>
      <c r="F33" s="52">
        <v>4</v>
      </c>
      <c r="G33" s="52">
        <v>2</v>
      </c>
      <c r="H33" s="52">
        <v>2</v>
      </c>
      <c r="I33" s="52">
        <v>3</v>
      </c>
      <c r="J33" s="52">
        <v>2</v>
      </c>
      <c r="L33" s="139">
        <v>29</v>
      </c>
      <c r="M33" s="8">
        <v>5</v>
      </c>
      <c r="N33" s="8">
        <v>7.5</v>
      </c>
      <c r="O33" s="8">
        <v>7.5</v>
      </c>
      <c r="P33" s="8">
        <v>7.5</v>
      </c>
      <c r="Q33" s="8">
        <v>7.5</v>
      </c>
      <c r="R33" s="8">
        <v>3</v>
      </c>
      <c r="S33" s="8">
        <v>3</v>
      </c>
      <c r="T33" s="8">
        <v>3</v>
      </c>
      <c r="U33" s="8">
        <v>1</v>
      </c>
      <c r="V33" s="126">
        <f t="shared" si="0"/>
        <v>45</v>
      </c>
    </row>
    <row r="34" spans="1:22" x14ac:dyDescent="0.35">
      <c r="A34" s="115" t="s">
        <v>55</v>
      </c>
      <c r="B34" s="127">
        <f>SUM(B4:B33)</f>
        <v>71</v>
      </c>
      <c r="C34" s="127">
        <f t="shared" ref="C34:J34" si="1">SUM(C4:C33)</f>
        <v>75</v>
      </c>
      <c r="D34" s="127">
        <f t="shared" si="1"/>
        <v>70</v>
      </c>
      <c r="E34" s="127">
        <f t="shared" si="1"/>
        <v>69</v>
      </c>
      <c r="F34" s="127">
        <f t="shared" si="1"/>
        <v>78</v>
      </c>
      <c r="G34" s="127">
        <f t="shared" si="1"/>
        <v>72</v>
      </c>
      <c r="H34" s="127">
        <f t="shared" si="1"/>
        <v>74</v>
      </c>
      <c r="I34" s="127">
        <f t="shared" si="1"/>
        <v>68</v>
      </c>
      <c r="J34" s="127">
        <f t="shared" si="1"/>
        <v>65</v>
      </c>
      <c r="L34" s="139">
        <v>30</v>
      </c>
      <c r="M34" s="8">
        <v>3.5</v>
      </c>
      <c r="N34" s="8">
        <v>6.5</v>
      </c>
      <c r="O34" s="8">
        <v>1</v>
      </c>
      <c r="P34" s="8">
        <v>8.5</v>
      </c>
      <c r="Q34" s="8">
        <v>8.5</v>
      </c>
      <c r="R34" s="8">
        <v>3.5</v>
      </c>
      <c r="S34" s="8">
        <v>3.5</v>
      </c>
      <c r="T34" s="8">
        <v>6.5</v>
      </c>
      <c r="U34" s="8">
        <v>3.5</v>
      </c>
      <c r="V34" s="126">
        <f t="shared" si="0"/>
        <v>45</v>
      </c>
    </row>
    <row r="35" spans="1:22" x14ac:dyDescent="0.35">
      <c r="A35" s="115" t="s">
        <v>78</v>
      </c>
      <c r="B35" s="128">
        <f>AVERAGE(B4:B33)</f>
        <v>2.3666666666666667</v>
      </c>
      <c r="C35" s="128">
        <f t="shared" ref="C35:J35" si="2">AVERAGE(C4:C33)</f>
        <v>2.5</v>
      </c>
      <c r="D35" s="128">
        <f t="shared" si="2"/>
        <v>2.3333333333333335</v>
      </c>
      <c r="E35" s="128">
        <f t="shared" si="2"/>
        <v>2.2999999999999998</v>
      </c>
      <c r="F35" s="128">
        <f t="shared" si="2"/>
        <v>2.6</v>
      </c>
      <c r="G35" s="128">
        <f t="shared" si="2"/>
        <v>2.4</v>
      </c>
      <c r="H35" s="128">
        <f t="shared" si="2"/>
        <v>2.4666666666666668</v>
      </c>
      <c r="I35" s="128">
        <f t="shared" si="2"/>
        <v>2.2666666666666666</v>
      </c>
      <c r="J35" s="128">
        <f t="shared" si="2"/>
        <v>2.1666666666666665</v>
      </c>
      <c r="L35" s="141" t="s">
        <v>55</v>
      </c>
      <c r="M35" s="126">
        <f>SUM(M5:M34)</f>
        <v>156.5</v>
      </c>
      <c r="N35" s="126">
        <f t="shared" ref="N35:V35" si="3">SUM(N5:N34)</f>
        <v>158.5</v>
      </c>
      <c r="O35" s="126">
        <f t="shared" si="3"/>
        <v>150.5</v>
      </c>
      <c r="P35" s="126">
        <f t="shared" si="3"/>
        <v>141.5</v>
      </c>
      <c r="Q35" s="126">
        <f t="shared" si="3"/>
        <v>159.5</v>
      </c>
      <c r="R35" s="126">
        <f t="shared" si="3"/>
        <v>150.5</v>
      </c>
      <c r="S35" s="126">
        <f t="shared" si="3"/>
        <v>160.5</v>
      </c>
      <c r="T35" s="126">
        <f t="shared" si="3"/>
        <v>139.5</v>
      </c>
      <c r="U35" s="126">
        <f t="shared" si="3"/>
        <v>133</v>
      </c>
      <c r="V35" s="126">
        <f t="shared" si="3"/>
        <v>1350</v>
      </c>
    </row>
    <row r="36" spans="1:22" x14ac:dyDescent="0.35">
      <c r="L36" s="141" t="s">
        <v>78</v>
      </c>
      <c r="M36" s="126">
        <f>AVERAGE(M5:M34)</f>
        <v>5.2166666666666668</v>
      </c>
      <c r="N36" s="126">
        <f t="shared" ref="N36:U36" si="4">AVERAGE(N5:N34)</f>
        <v>5.2833333333333332</v>
      </c>
      <c r="O36" s="126">
        <f t="shared" si="4"/>
        <v>5.0166666666666666</v>
      </c>
      <c r="P36" s="126">
        <f t="shared" si="4"/>
        <v>4.7166666666666668</v>
      </c>
      <c r="Q36" s="126">
        <f t="shared" si="4"/>
        <v>5.3166666666666664</v>
      </c>
      <c r="R36" s="126">
        <f t="shared" si="4"/>
        <v>5.0166666666666666</v>
      </c>
      <c r="S36" s="126">
        <f t="shared" si="4"/>
        <v>5.35</v>
      </c>
      <c r="T36" s="126">
        <f t="shared" si="4"/>
        <v>4.6500000000000004</v>
      </c>
      <c r="U36" s="126">
        <f t="shared" si="4"/>
        <v>4.4333333333333336</v>
      </c>
      <c r="V36" s="142"/>
    </row>
    <row r="37" spans="1:22" x14ac:dyDescent="0.35">
      <c r="B37">
        <v>2</v>
      </c>
      <c r="C37">
        <v>2</v>
      </c>
      <c r="D37">
        <v>2</v>
      </c>
      <c r="E37">
        <v>2</v>
      </c>
      <c r="F37">
        <v>2</v>
      </c>
      <c r="G37">
        <v>2</v>
      </c>
      <c r="H37">
        <v>2</v>
      </c>
      <c r="I37">
        <v>2</v>
      </c>
      <c r="J37">
        <v>2</v>
      </c>
    </row>
    <row r="40" spans="1:22" x14ac:dyDescent="0.35">
      <c r="L40" t="s">
        <v>114</v>
      </c>
    </row>
    <row r="45" spans="1:22" x14ac:dyDescent="0.35">
      <c r="L45" t="s">
        <v>115</v>
      </c>
      <c r="M45">
        <f>(12/((Y5*Y4)*(Y4+1))*SUMSQ(M35:U35)-3*(Y5)*(Y4+1))</f>
        <v>3.4977777777777419</v>
      </c>
      <c r="Q45" t="s">
        <v>116</v>
      </c>
      <c r="R45" t="s">
        <v>117</v>
      </c>
    </row>
    <row r="46" spans="1:22" x14ac:dyDescent="0.35">
      <c r="L46" t="s">
        <v>118</v>
      </c>
      <c r="M46">
        <f>_xlfn.CHISQ.INV.RT(0.05,8)</f>
        <v>15.507313055865453</v>
      </c>
      <c r="N46" t="s">
        <v>119</v>
      </c>
      <c r="Q46" t="s">
        <v>120</v>
      </c>
    </row>
    <row r="48" spans="1:22" x14ac:dyDescent="0.35">
      <c r="L48" t="s">
        <v>121</v>
      </c>
    </row>
    <row r="49" spans="12:12" x14ac:dyDescent="0.35">
      <c r="L49" t="s">
        <v>122</v>
      </c>
    </row>
  </sheetData>
  <mergeCells count="3">
    <mergeCell ref="B2:J2"/>
    <mergeCell ref="M3:U3"/>
    <mergeCell ref="V3:V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99"/>
  <sheetViews>
    <sheetView topLeftCell="A40" zoomScale="69" zoomScaleNormal="69" workbookViewId="0">
      <selection activeCell="M2" sqref="M2"/>
    </sheetView>
  </sheetViews>
  <sheetFormatPr defaultRowHeight="14.5" x14ac:dyDescent="0.35"/>
  <sheetData>
    <row r="2" spans="1:25" x14ac:dyDescent="0.35">
      <c r="A2" s="113" t="s">
        <v>112</v>
      </c>
      <c r="B2" s="154" t="s">
        <v>113</v>
      </c>
      <c r="C2" s="166"/>
      <c r="D2" s="166"/>
      <c r="E2" s="166"/>
      <c r="F2" s="166"/>
      <c r="G2" s="166"/>
      <c r="H2" s="166"/>
      <c r="I2" s="166"/>
      <c r="J2" s="155"/>
    </row>
    <row r="3" spans="1:25" x14ac:dyDescent="0.35">
      <c r="A3" s="114"/>
      <c r="B3" s="115">
        <v>134</v>
      </c>
      <c r="C3" s="115">
        <v>286</v>
      </c>
      <c r="D3" s="115">
        <v>333</v>
      </c>
      <c r="E3" s="115">
        <v>149</v>
      </c>
      <c r="F3" s="115">
        <v>587</v>
      </c>
      <c r="G3" s="115">
        <v>438</v>
      </c>
      <c r="H3" s="115">
        <v>666</v>
      </c>
      <c r="I3" s="115">
        <v>712</v>
      </c>
      <c r="J3" s="115">
        <v>811</v>
      </c>
      <c r="L3" s="113" t="s">
        <v>112</v>
      </c>
      <c r="M3" s="163" t="s">
        <v>113</v>
      </c>
      <c r="N3" s="163"/>
      <c r="O3" s="163"/>
      <c r="P3" s="163"/>
      <c r="Q3" s="163"/>
      <c r="R3" s="163"/>
      <c r="S3" s="163"/>
      <c r="T3" s="163"/>
      <c r="U3" s="163"/>
      <c r="V3" s="164" t="s">
        <v>55</v>
      </c>
    </row>
    <row r="4" spans="1:25" x14ac:dyDescent="0.35">
      <c r="A4" s="52">
        <v>1</v>
      </c>
      <c r="B4" s="30">
        <v>2</v>
      </c>
      <c r="C4" s="30">
        <v>1</v>
      </c>
      <c r="D4" s="30">
        <v>4</v>
      </c>
      <c r="E4" s="30">
        <v>4</v>
      </c>
      <c r="F4" s="30">
        <v>1</v>
      </c>
      <c r="G4" s="30">
        <v>2</v>
      </c>
      <c r="H4" s="30">
        <v>2</v>
      </c>
      <c r="I4" s="30">
        <v>2</v>
      </c>
      <c r="J4" s="30">
        <v>2</v>
      </c>
      <c r="L4" s="114"/>
      <c r="M4" s="129">
        <v>134</v>
      </c>
      <c r="N4" s="129">
        <v>286</v>
      </c>
      <c r="O4" s="129">
        <v>333</v>
      </c>
      <c r="P4" s="129">
        <v>149</v>
      </c>
      <c r="Q4" s="129">
        <v>587</v>
      </c>
      <c r="R4" s="129">
        <v>438</v>
      </c>
      <c r="S4" s="129">
        <v>666</v>
      </c>
      <c r="T4" s="129">
        <v>712</v>
      </c>
      <c r="U4" s="129">
        <v>811</v>
      </c>
      <c r="V4" s="152"/>
      <c r="X4" t="s">
        <v>56</v>
      </c>
      <c r="Y4">
        <v>9</v>
      </c>
    </row>
    <row r="5" spans="1:25" x14ac:dyDescent="0.35">
      <c r="A5" s="52">
        <v>2</v>
      </c>
      <c r="B5" s="30">
        <v>2</v>
      </c>
      <c r="C5" s="30">
        <v>2</v>
      </c>
      <c r="D5" s="30">
        <v>1</v>
      </c>
      <c r="E5" s="30">
        <v>4</v>
      </c>
      <c r="F5" s="30">
        <v>2</v>
      </c>
      <c r="G5" s="30">
        <v>4</v>
      </c>
      <c r="H5" s="30">
        <v>1</v>
      </c>
      <c r="I5" s="30">
        <v>3</v>
      </c>
      <c r="J5" s="30">
        <v>5</v>
      </c>
      <c r="L5" s="130">
        <v>1</v>
      </c>
      <c r="M5" s="92">
        <v>5</v>
      </c>
      <c r="N5" s="92">
        <v>1.5</v>
      </c>
      <c r="O5" s="92">
        <v>8.5</v>
      </c>
      <c r="P5" s="92">
        <v>8.5</v>
      </c>
      <c r="Q5" s="92">
        <v>1.5</v>
      </c>
      <c r="R5" s="92">
        <v>5</v>
      </c>
      <c r="S5" s="92">
        <v>5</v>
      </c>
      <c r="T5" s="92">
        <v>5</v>
      </c>
      <c r="U5" s="92">
        <v>5</v>
      </c>
      <c r="V5" s="124">
        <f>SUM(M5:U5)</f>
        <v>45</v>
      </c>
      <c r="X5" t="s">
        <v>57</v>
      </c>
      <c r="Y5">
        <v>30</v>
      </c>
    </row>
    <row r="6" spans="1:25" x14ac:dyDescent="0.35">
      <c r="A6" s="52">
        <v>3</v>
      </c>
      <c r="B6" s="30">
        <v>2</v>
      </c>
      <c r="C6" s="30">
        <v>2</v>
      </c>
      <c r="D6" s="30">
        <v>2</v>
      </c>
      <c r="E6" s="30">
        <v>2</v>
      </c>
      <c r="F6" s="30">
        <v>2</v>
      </c>
      <c r="G6" s="30">
        <v>3</v>
      </c>
      <c r="H6" s="30">
        <v>1</v>
      </c>
      <c r="I6" s="30">
        <v>2</v>
      </c>
      <c r="J6" s="30">
        <v>1</v>
      </c>
      <c r="L6" s="130">
        <v>2</v>
      </c>
      <c r="M6" s="92">
        <v>4</v>
      </c>
      <c r="N6" s="92">
        <v>4</v>
      </c>
      <c r="O6" s="92">
        <v>1.5</v>
      </c>
      <c r="P6" s="92">
        <v>7.5</v>
      </c>
      <c r="Q6" s="92">
        <v>4</v>
      </c>
      <c r="R6" s="92">
        <v>7.5</v>
      </c>
      <c r="S6" s="92">
        <v>1.5</v>
      </c>
      <c r="T6" s="92">
        <v>6</v>
      </c>
      <c r="U6" s="92">
        <v>9</v>
      </c>
      <c r="V6" s="124">
        <f t="shared" ref="V6:V33" si="0">SUM(M6:U6)</f>
        <v>45</v>
      </c>
    </row>
    <row r="7" spans="1:25" x14ac:dyDescent="0.35">
      <c r="A7" s="52">
        <v>4</v>
      </c>
      <c r="B7" s="30">
        <v>2</v>
      </c>
      <c r="C7" s="30">
        <v>1</v>
      </c>
      <c r="D7" s="30">
        <v>4</v>
      </c>
      <c r="E7" s="30">
        <v>4</v>
      </c>
      <c r="F7" s="30">
        <v>4</v>
      </c>
      <c r="G7" s="30">
        <v>4</v>
      </c>
      <c r="H7" s="30">
        <v>2</v>
      </c>
      <c r="I7" s="30">
        <v>4</v>
      </c>
      <c r="J7" s="30">
        <v>4</v>
      </c>
      <c r="L7" s="130">
        <v>3</v>
      </c>
      <c r="M7" s="92">
        <v>5.5</v>
      </c>
      <c r="N7" s="92">
        <v>5.5</v>
      </c>
      <c r="O7" s="92">
        <v>5.5</v>
      </c>
      <c r="P7" s="92">
        <v>5.5</v>
      </c>
      <c r="Q7" s="92">
        <v>5.5</v>
      </c>
      <c r="R7" s="92">
        <v>9</v>
      </c>
      <c r="S7" s="92">
        <v>1.5</v>
      </c>
      <c r="T7" s="92">
        <v>5.5</v>
      </c>
      <c r="U7" s="92">
        <v>1.5</v>
      </c>
      <c r="V7" s="124">
        <f t="shared" si="0"/>
        <v>45</v>
      </c>
    </row>
    <row r="8" spans="1:25" x14ac:dyDescent="0.35">
      <c r="A8" s="52">
        <v>5</v>
      </c>
      <c r="B8" s="30">
        <v>1</v>
      </c>
      <c r="C8" s="30">
        <v>2</v>
      </c>
      <c r="D8" s="30">
        <v>3</v>
      </c>
      <c r="E8" s="30">
        <v>2</v>
      </c>
      <c r="F8" s="30">
        <v>2</v>
      </c>
      <c r="G8" s="30">
        <v>2</v>
      </c>
      <c r="H8" s="30">
        <v>2</v>
      </c>
      <c r="I8" s="30">
        <v>4</v>
      </c>
      <c r="J8" s="30">
        <v>2</v>
      </c>
      <c r="L8" s="130">
        <v>4</v>
      </c>
      <c r="M8" s="92">
        <v>2.5</v>
      </c>
      <c r="N8" s="92">
        <v>1</v>
      </c>
      <c r="O8" s="92">
        <v>6.5</v>
      </c>
      <c r="P8" s="92">
        <v>6.5</v>
      </c>
      <c r="Q8" s="92">
        <v>6.5</v>
      </c>
      <c r="R8" s="92">
        <v>6.5</v>
      </c>
      <c r="S8" s="92">
        <v>2.5</v>
      </c>
      <c r="T8" s="92">
        <v>6.5</v>
      </c>
      <c r="U8" s="92">
        <v>6.5</v>
      </c>
      <c r="V8" s="124">
        <f>SUM(M8:U8)</f>
        <v>45</v>
      </c>
    </row>
    <row r="9" spans="1:25" x14ac:dyDescent="0.35">
      <c r="A9" s="52">
        <v>6</v>
      </c>
      <c r="B9" s="30">
        <v>3</v>
      </c>
      <c r="C9" s="30">
        <v>1</v>
      </c>
      <c r="D9" s="30">
        <v>2</v>
      </c>
      <c r="E9" s="30">
        <v>2</v>
      </c>
      <c r="F9" s="30">
        <v>4</v>
      </c>
      <c r="G9" s="30">
        <v>4</v>
      </c>
      <c r="H9" s="30">
        <v>2</v>
      </c>
      <c r="I9" s="30">
        <v>4</v>
      </c>
      <c r="J9" s="30">
        <v>4</v>
      </c>
      <c r="L9" s="130">
        <v>5</v>
      </c>
      <c r="M9" s="92">
        <v>1</v>
      </c>
      <c r="N9" s="92">
        <v>4.5</v>
      </c>
      <c r="O9" s="92">
        <v>8</v>
      </c>
      <c r="P9" s="92">
        <v>4.5</v>
      </c>
      <c r="Q9" s="92">
        <v>4.5</v>
      </c>
      <c r="R9" s="92">
        <v>4.5</v>
      </c>
      <c r="S9" s="92">
        <v>4.5</v>
      </c>
      <c r="T9" s="92">
        <v>9</v>
      </c>
      <c r="U9" s="92">
        <v>4.5</v>
      </c>
      <c r="V9" s="124">
        <f t="shared" si="0"/>
        <v>45</v>
      </c>
    </row>
    <row r="10" spans="1:25" x14ac:dyDescent="0.35">
      <c r="A10" s="52">
        <v>7</v>
      </c>
      <c r="B10" s="30">
        <v>2</v>
      </c>
      <c r="C10" s="30">
        <v>2</v>
      </c>
      <c r="D10" s="30">
        <v>4</v>
      </c>
      <c r="E10" s="30">
        <v>4</v>
      </c>
      <c r="F10" s="30">
        <v>1</v>
      </c>
      <c r="G10" s="30">
        <v>2</v>
      </c>
      <c r="H10" s="30">
        <v>2</v>
      </c>
      <c r="I10" s="30">
        <v>4</v>
      </c>
      <c r="J10" s="30">
        <v>4</v>
      </c>
      <c r="L10" s="130">
        <v>6</v>
      </c>
      <c r="M10" s="92">
        <v>5</v>
      </c>
      <c r="N10" s="92">
        <v>1</v>
      </c>
      <c r="O10" s="92">
        <v>3</v>
      </c>
      <c r="P10" s="92">
        <v>3</v>
      </c>
      <c r="Q10" s="92">
        <v>7.5</v>
      </c>
      <c r="R10" s="92">
        <v>7.5</v>
      </c>
      <c r="S10" s="92">
        <v>3</v>
      </c>
      <c r="T10" s="92">
        <v>7.5</v>
      </c>
      <c r="U10" s="92">
        <v>7.5</v>
      </c>
      <c r="V10" s="124">
        <f t="shared" si="0"/>
        <v>45</v>
      </c>
    </row>
    <row r="11" spans="1:25" x14ac:dyDescent="0.35">
      <c r="A11" s="52">
        <v>8</v>
      </c>
      <c r="B11" s="30">
        <v>3</v>
      </c>
      <c r="C11" s="30">
        <v>4</v>
      </c>
      <c r="D11" s="30">
        <v>4</v>
      </c>
      <c r="E11" s="30">
        <v>2</v>
      </c>
      <c r="F11" s="30">
        <v>4</v>
      </c>
      <c r="G11" s="30">
        <v>4</v>
      </c>
      <c r="H11" s="30">
        <v>2</v>
      </c>
      <c r="I11" s="30">
        <v>4</v>
      </c>
      <c r="J11" s="30">
        <v>3</v>
      </c>
      <c r="L11" s="130">
        <v>7</v>
      </c>
      <c r="M11" s="92">
        <v>3.5</v>
      </c>
      <c r="N11" s="92">
        <v>3.5</v>
      </c>
      <c r="O11" s="92">
        <v>7.5</v>
      </c>
      <c r="P11" s="92">
        <v>7.5</v>
      </c>
      <c r="Q11" s="92">
        <v>1</v>
      </c>
      <c r="R11" s="92">
        <v>3.5</v>
      </c>
      <c r="S11" s="92">
        <v>3.5</v>
      </c>
      <c r="T11" s="92">
        <v>7.5</v>
      </c>
      <c r="U11" s="92">
        <v>7.5</v>
      </c>
      <c r="V11" s="124">
        <f t="shared" si="0"/>
        <v>45</v>
      </c>
    </row>
    <row r="12" spans="1:25" x14ac:dyDescent="0.35">
      <c r="A12" s="52">
        <v>9</v>
      </c>
      <c r="B12" s="30">
        <v>2</v>
      </c>
      <c r="C12" s="30">
        <v>2</v>
      </c>
      <c r="D12" s="30">
        <v>4</v>
      </c>
      <c r="E12" s="30">
        <v>3</v>
      </c>
      <c r="F12" s="30">
        <v>2</v>
      </c>
      <c r="G12" s="30">
        <v>2</v>
      </c>
      <c r="H12" s="30">
        <v>2</v>
      </c>
      <c r="I12" s="30">
        <v>4</v>
      </c>
      <c r="J12" s="30">
        <v>5</v>
      </c>
      <c r="L12" s="130">
        <v>8</v>
      </c>
      <c r="M12" s="92">
        <v>3.5</v>
      </c>
      <c r="N12" s="92">
        <v>7</v>
      </c>
      <c r="O12" s="92">
        <v>7</v>
      </c>
      <c r="P12" s="92">
        <v>1.5</v>
      </c>
      <c r="Q12" s="92">
        <v>7</v>
      </c>
      <c r="R12" s="92">
        <v>7</v>
      </c>
      <c r="S12" s="92">
        <v>1.5</v>
      </c>
      <c r="T12" s="92">
        <v>7</v>
      </c>
      <c r="U12" s="92">
        <v>3.5</v>
      </c>
      <c r="V12" s="124">
        <f t="shared" si="0"/>
        <v>45</v>
      </c>
    </row>
    <row r="13" spans="1:25" x14ac:dyDescent="0.35">
      <c r="A13" s="52">
        <v>10</v>
      </c>
      <c r="B13" s="30">
        <v>1</v>
      </c>
      <c r="C13" s="30">
        <v>2</v>
      </c>
      <c r="D13" s="30">
        <v>4</v>
      </c>
      <c r="E13" s="30">
        <v>4</v>
      </c>
      <c r="F13" s="30">
        <v>4</v>
      </c>
      <c r="G13" s="30">
        <v>4</v>
      </c>
      <c r="H13" s="30">
        <v>3</v>
      </c>
      <c r="I13" s="30">
        <v>2</v>
      </c>
      <c r="J13" s="30">
        <v>4</v>
      </c>
      <c r="L13" s="130">
        <v>9</v>
      </c>
      <c r="M13" s="92">
        <v>3</v>
      </c>
      <c r="N13" s="92">
        <v>3</v>
      </c>
      <c r="O13" s="92">
        <v>7.5</v>
      </c>
      <c r="P13" s="92">
        <v>6</v>
      </c>
      <c r="Q13" s="92">
        <v>3</v>
      </c>
      <c r="R13" s="92">
        <v>3</v>
      </c>
      <c r="S13" s="92">
        <v>3</v>
      </c>
      <c r="T13" s="92">
        <v>7.5</v>
      </c>
      <c r="U13" s="92">
        <v>9</v>
      </c>
      <c r="V13" s="124">
        <f t="shared" si="0"/>
        <v>45</v>
      </c>
    </row>
    <row r="14" spans="1:25" x14ac:dyDescent="0.35">
      <c r="A14" s="52">
        <v>11</v>
      </c>
      <c r="B14" s="30">
        <v>2</v>
      </c>
      <c r="C14" s="30">
        <v>4</v>
      </c>
      <c r="D14" s="30">
        <v>4</v>
      </c>
      <c r="E14" s="30">
        <v>2</v>
      </c>
      <c r="F14" s="30">
        <v>3</v>
      </c>
      <c r="G14" s="30">
        <v>2</v>
      </c>
      <c r="H14" s="30">
        <v>4</v>
      </c>
      <c r="I14" s="30">
        <v>4</v>
      </c>
      <c r="J14" s="30">
        <v>4</v>
      </c>
      <c r="L14" s="130">
        <v>10</v>
      </c>
      <c r="M14" s="92">
        <v>1</v>
      </c>
      <c r="N14" s="92">
        <v>2.5</v>
      </c>
      <c r="O14" s="92">
        <v>7</v>
      </c>
      <c r="P14" s="92">
        <v>7</v>
      </c>
      <c r="Q14" s="92">
        <v>7</v>
      </c>
      <c r="R14" s="92">
        <v>7</v>
      </c>
      <c r="S14" s="92">
        <v>4</v>
      </c>
      <c r="T14" s="92">
        <v>2.5</v>
      </c>
      <c r="U14" s="92">
        <v>7</v>
      </c>
      <c r="V14" s="124">
        <f t="shared" si="0"/>
        <v>45</v>
      </c>
    </row>
    <row r="15" spans="1:25" x14ac:dyDescent="0.35">
      <c r="A15" s="52">
        <v>12</v>
      </c>
      <c r="B15" s="30">
        <v>2</v>
      </c>
      <c r="C15" s="30">
        <v>2</v>
      </c>
      <c r="D15" s="30">
        <v>1</v>
      </c>
      <c r="E15" s="30">
        <v>1</v>
      </c>
      <c r="F15" s="30">
        <v>4</v>
      </c>
      <c r="G15" s="30">
        <v>3</v>
      </c>
      <c r="H15" s="30">
        <v>4</v>
      </c>
      <c r="I15" s="30">
        <v>1</v>
      </c>
      <c r="J15" s="30">
        <v>4</v>
      </c>
      <c r="L15" s="130">
        <v>11</v>
      </c>
      <c r="M15" s="92">
        <v>2</v>
      </c>
      <c r="N15" s="92">
        <v>7</v>
      </c>
      <c r="O15" s="92">
        <v>7</v>
      </c>
      <c r="P15" s="92">
        <v>2</v>
      </c>
      <c r="Q15" s="92">
        <v>4</v>
      </c>
      <c r="R15" s="92">
        <v>2</v>
      </c>
      <c r="S15" s="92">
        <v>7</v>
      </c>
      <c r="T15" s="92">
        <v>7</v>
      </c>
      <c r="U15" s="92">
        <v>7</v>
      </c>
      <c r="V15" s="124">
        <f t="shared" si="0"/>
        <v>45</v>
      </c>
    </row>
    <row r="16" spans="1:25" x14ac:dyDescent="0.35">
      <c r="A16" s="52">
        <v>13</v>
      </c>
      <c r="B16" s="30">
        <v>2</v>
      </c>
      <c r="C16" s="30">
        <v>5</v>
      </c>
      <c r="D16" s="30">
        <v>1</v>
      </c>
      <c r="E16" s="30">
        <v>5</v>
      </c>
      <c r="F16" s="30">
        <v>4</v>
      </c>
      <c r="G16" s="30">
        <v>5</v>
      </c>
      <c r="H16" s="30">
        <v>5</v>
      </c>
      <c r="I16" s="30">
        <v>2</v>
      </c>
      <c r="J16" s="30">
        <v>2</v>
      </c>
      <c r="L16" s="130">
        <v>12</v>
      </c>
      <c r="M16" s="92">
        <v>4.5</v>
      </c>
      <c r="N16" s="92">
        <v>4.5</v>
      </c>
      <c r="O16" s="92">
        <v>2</v>
      </c>
      <c r="P16" s="92">
        <v>2</v>
      </c>
      <c r="Q16" s="92">
        <v>8</v>
      </c>
      <c r="R16" s="92">
        <v>6</v>
      </c>
      <c r="S16" s="92">
        <v>8</v>
      </c>
      <c r="T16" s="92">
        <v>2</v>
      </c>
      <c r="U16" s="92">
        <v>8</v>
      </c>
      <c r="V16" s="124">
        <f t="shared" si="0"/>
        <v>45</v>
      </c>
    </row>
    <row r="17" spans="1:22" x14ac:dyDescent="0.35">
      <c r="A17" s="52">
        <v>14</v>
      </c>
      <c r="B17" s="30">
        <v>2</v>
      </c>
      <c r="C17" s="30">
        <v>2</v>
      </c>
      <c r="D17" s="30">
        <v>3</v>
      </c>
      <c r="E17" s="30">
        <v>3</v>
      </c>
      <c r="F17" s="30">
        <v>4</v>
      </c>
      <c r="G17" s="30">
        <v>4</v>
      </c>
      <c r="H17" s="30">
        <v>2</v>
      </c>
      <c r="I17" s="30">
        <v>4</v>
      </c>
      <c r="J17" s="30">
        <v>4</v>
      </c>
      <c r="L17" s="130">
        <v>13</v>
      </c>
      <c r="M17" s="92">
        <v>3</v>
      </c>
      <c r="N17" s="92">
        <v>7.5</v>
      </c>
      <c r="O17" s="92">
        <v>1</v>
      </c>
      <c r="P17" s="92">
        <v>7.5</v>
      </c>
      <c r="Q17" s="92">
        <v>5</v>
      </c>
      <c r="R17" s="92">
        <v>7.5</v>
      </c>
      <c r="S17" s="92">
        <v>7.5</v>
      </c>
      <c r="T17" s="92">
        <v>3</v>
      </c>
      <c r="U17" s="92">
        <v>3</v>
      </c>
      <c r="V17" s="124">
        <f t="shared" si="0"/>
        <v>45</v>
      </c>
    </row>
    <row r="18" spans="1:22" x14ac:dyDescent="0.35">
      <c r="A18" s="52">
        <v>15</v>
      </c>
      <c r="B18" s="30">
        <v>5</v>
      </c>
      <c r="C18" s="30">
        <v>5</v>
      </c>
      <c r="D18" s="30">
        <v>2</v>
      </c>
      <c r="E18" s="30">
        <v>4</v>
      </c>
      <c r="F18" s="30">
        <v>2</v>
      </c>
      <c r="G18" s="30">
        <v>2</v>
      </c>
      <c r="H18" s="30">
        <v>1</v>
      </c>
      <c r="I18" s="30">
        <v>2</v>
      </c>
      <c r="J18" s="30">
        <v>4</v>
      </c>
      <c r="L18" s="130">
        <v>14</v>
      </c>
      <c r="M18" s="92">
        <v>2</v>
      </c>
      <c r="N18" s="92">
        <v>2</v>
      </c>
      <c r="O18" s="92">
        <v>4.5</v>
      </c>
      <c r="P18" s="92">
        <v>4.5</v>
      </c>
      <c r="Q18" s="92">
        <v>7.5</v>
      </c>
      <c r="R18" s="92">
        <v>7.5</v>
      </c>
      <c r="S18" s="92">
        <v>2</v>
      </c>
      <c r="T18" s="92">
        <v>7.5</v>
      </c>
      <c r="U18" s="92">
        <v>7.5</v>
      </c>
      <c r="V18" s="124">
        <f t="shared" si="0"/>
        <v>45</v>
      </c>
    </row>
    <row r="19" spans="1:22" x14ac:dyDescent="0.35">
      <c r="A19" s="52">
        <v>16</v>
      </c>
      <c r="B19" s="30">
        <v>2</v>
      </c>
      <c r="C19" s="30">
        <v>2</v>
      </c>
      <c r="D19" s="30">
        <v>2</v>
      </c>
      <c r="E19" s="30">
        <v>4</v>
      </c>
      <c r="F19" s="30">
        <v>2</v>
      </c>
      <c r="G19" s="30">
        <v>2</v>
      </c>
      <c r="H19" s="30">
        <v>4</v>
      </c>
      <c r="I19" s="30">
        <v>5</v>
      </c>
      <c r="J19" s="30">
        <v>5</v>
      </c>
      <c r="L19" s="130">
        <v>15</v>
      </c>
      <c r="M19" s="92">
        <v>8.5</v>
      </c>
      <c r="N19" s="92">
        <v>8.5</v>
      </c>
      <c r="O19" s="92">
        <v>3.5</v>
      </c>
      <c r="P19" s="92">
        <v>6.5</v>
      </c>
      <c r="Q19" s="92">
        <v>3.5</v>
      </c>
      <c r="R19" s="92">
        <v>3.5</v>
      </c>
      <c r="S19" s="92">
        <v>1</v>
      </c>
      <c r="T19" s="92">
        <v>3.5</v>
      </c>
      <c r="U19" s="92">
        <v>6.5</v>
      </c>
      <c r="V19" s="124">
        <f t="shared" si="0"/>
        <v>45</v>
      </c>
    </row>
    <row r="20" spans="1:22" x14ac:dyDescent="0.35">
      <c r="A20" s="52">
        <v>17</v>
      </c>
      <c r="B20" s="30">
        <v>1</v>
      </c>
      <c r="C20" s="30">
        <v>2</v>
      </c>
      <c r="D20" s="30">
        <v>2</v>
      </c>
      <c r="E20" s="30">
        <v>2</v>
      </c>
      <c r="F20" s="30">
        <v>4</v>
      </c>
      <c r="G20" s="30">
        <v>2</v>
      </c>
      <c r="H20" s="30">
        <v>2</v>
      </c>
      <c r="I20" s="30">
        <v>5</v>
      </c>
      <c r="J20" s="30">
        <v>4</v>
      </c>
      <c r="L20" s="130">
        <v>16</v>
      </c>
      <c r="M20" s="92">
        <v>3</v>
      </c>
      <c r="N20" s="92">
        <v>3</v>
      </c>
      <c r="O20" s="92">
        <v>3</v>
      </c>
      <c r="P20" s="92">
        <v>6.5</v>
      </c>
      <c r="Q20" s="92">
        <v>3</v>
      </c>
      <c r="R20" s="92">
        <v>3</v>
      </c>
      <c r="S20" s="92">
        <v>6.5</v>
      </c>
      <c r="T20" s="92">
        <v>8.5</v>
      </c>
      <c r="U20" s="92">
        <v>8.5</v>
      </c>
      <c r="V20" s="124">
        <f t="shared" si="0"/>
        <v>45</v>
      </c>
    </row>
    <row r="21" spans="1:22" x14ac:dyDescent="0.35">
      <c r="A21" s="52">
        <v>18</v>
      </c>
      <c r="B21" s="30">
        <v>3</v>
      </c>
      <c r="C21" s="30">
        <v>2</v>
      </c>
      <c r="D21" s="30">
        <v>4</v>
      </c>
      <c r="E21" s="30">
        <v>4</v>
      </c>
      <c r="F21" s="30">
        <v>4</v>
      </c>
      <c r="G21" s="30">
        <v>5</v>
      </c>
      <c r="H21" s="30">
        <v>2</v>
      </c>
      <c r="I21" s="30">
        <v>4</v>
      </c>
      <c r="J21" s="30">
        <v>3</v>
      </c>
      <c r="L21" s="130">
        <v>17</v>
      </c>
      <c r="M21" s="92">
        <v>1</v>
      </c>
      <c r="N21" s="92">
        <v>4</v>
      </c>
      <c r="O21" s="92">
        <v>4</v>
      </c>
      <c r="P21" s="92">
        <v>4</v>
      </c>
      <c r="Q21" s="92">
        <v>7.5</v>
      </c>
      <c r="R21" s="92">
        <v>4</v>
      </c>
      <c r="S21" s="92">
        <v>4</v>
      </c>
      <c r="T21" s="92">
        <v>9</v>
      </c>
      <c r="U21" s="92">
        <v>7.5</v>
      </c>
      <c r="V21" s="124">
        <f t="shared" si="0"/>
        <v>45</v>
      </c>
    </row>
    <row r="22" spans="1:22" x14ac:dyDescent="0.35">
      <c r="A22" s="52">
        <v>19</v>
      </c>
      <c r="B22" s="30">
        <v>2</v>
      </c>
      <c r="C22" s="30">
        <v>1</v>
      </c>
      <c r="D22" s="30">
        <v>2</v>
      </c>
      <c r="E22" s="30">
        <v>2</v>
      </c>
      <c r="F22" s="30">
        <v>2</v>
      </c>
      <c r="G22" s="30">
        <v>3</v>
      </c>
      <c r="H22" s="30">
        <v>2</v>
      </c>
      <c r="I22" s="30">
        <v>2</v>
      </c>
      <c r="J22" s="30">
        <v>2</v>
      </c>
      <c r="L22" s="130">
        <v>18</v>
      </c>
      <c r="M22" s="92">
        <v>3.5</v>
      </c>
      <c r="N22" s="92">
        <v>1.5</v>
      </c>
      <c r="O22" s="92">
        <v>6.5</v>
      </c>
      <c r="P22" s="92">
        <v>6.5</v>
      </c>
      <c r="Q22" s="92">
        <v>6.5</v>
      </c>
      <c r="R22" s="92">
        <v>9</v>
      </c>
      <c r="S22" s="92">
        <v>1.5</v>
      </c>
      <c r="T22" s="92">
        <v>6.5</v>
      </c>
      <c r="U22" s="92">
        <v>3.5</v>
      </c>
      <c r="V22" s="124">
        <f t="shared" si="0"/>
        <v>45</v>
      </c>
    </row>
    <row r="23" spans="1:22" x14ac:dyDescent="0.35">
      <c r="A23" s="52">
        <v>20</v>
      </c>
      <c r="B23" s="30">
        <v>1</v>
      </c>
      <c r="C23" s="30">
        <v>2</v>
      </c>
      <c r="D23" s="30">
        <v>3</v>
      </c>
      <c r="E23" s="30">
        <v>4</v>
      </c>
      <c r="F23" s="30">
        <v>5</v>
      </c>
      <c r="G23" s="30">
        <v>4</v>
      </c>
      <c r="H23" s="30">
        <v>3</v>
      </c>
      <c r="I23" s="30">
        <v>4</v>
      </c>
      <c r="J23" s="30">
        <v>3</v>
      </c>
      <c r="L23" s="130">
        <v>19</v>
      </c>
      <c r="M23" s="92">
        <v>5</v>
      </c>
      <c r="N23" s="92">
        <v>1</v>
      </c>
      <c r="O23" s="92">
        <v>5</v>
      </c>
      <c r="P23" s="92">
        <v>5</v>
      </c>
      <c r="Q23" s="92">
        <v>5</v>
      </c>
      <c r="R23" s="92">
        <v>9</v>
      </c>
      <c r="S23" s="92">
        <v>5</v>
      </c>
      <c r="T23" s="92">
        <v>5</v>
      </c>
      <c r="U23" s="92">
        <v>5</v>
      </c>
      <c r="V23" s="124">
        <f t="shared" si="0"/>
        <v>45</v>
      </c>
    </row>
    <row r="24" spans="1:22" x14ac:dyDescent="0.35">
      <c r="A24" s="52">
        <v>21</v>
      </c>
      <c r="B24" s="30">
        <v>2</v>
      </c>
      <c r="C24" s="30">
        <v>2</v>
      </c>
      <c r="D24" s="30">
        <v>3</v>
      </c>
      <c r="E24" s="30">
        <v>5</v>
      </c>
      <c r="F24" s="30">
        <v>5</v>
      </c>
      <c r="G24" s="30">
        <v>2</v>
      </c>
      <c r="H24" s="30">
        <v>2</v>
      </c>
      <c r="I24" s="30">
        <v>1</v>
      </c>
      <c r="J24" s="30">
        <v>4</v>
      </c>
      <c r="L24" s="130">
        <v>20</v>
      </c>
      <c r="M24" s="92">
        <v>1</v>
      </c>
      <c r="N24" s="92">
        <v>2</v>
      </c>
      <c r="O24" s="92">
        <v>4</v>
      </c>
      <c r="P24" s="92">
        <v>7</v>
      </c>
      <c r="Q24" s="92">
        <v>9</v>
      </c>
      <c r="R24" s="92">
        <v>7</v>
      </c>
      <c r="S24" s="92">
        <v>4</v>
      </c>
      <c r="T24" s="92">
        <v>7</v>
      </c>
      <c r="U24" s="92">
        <v>4</v>
      </c>
      <c r="V24" s="124">
        <f t="shared" si="0"/>
        <v>45</v>
      </c>
    </row>
    <row r="25" spans="1:22" x14ac:dyDescent="0.35">
      <c r="A25" s="52">
        <v>22</v>
      </c>
      <c r="B25" s="30">
        <v>3</v>
      </c>
      <c r="C25" s="30">
        <v>4</v>
      </c>
      <c r="D25" s="30">
        <v>2</v>
      </c>
      <c r="E25" s="30">
        <v>2</v>
      </c>
      <c r="F25" s="30">
        <v>2</v>
      </c>
      <c r="G25" s="30">
        <v>3</v>
      </c>
      <c r="H25" s="30">
        <v>3</v>
      </c>
      <c r="I25" s="30">
        <v>4</v>
      </c>
      <c r="J25" s="30">
        <v>5</v>
      </c>
      <c r="L25" s="130">
        <v>21</v>
      </c>
      <c r="M25" s="92">
        <v>3.5</v>
      </c>
      <c r="N25" s="92">
        <v>3.5</v>
      </c>
      <c r="O25" s="92">
        <v>6</v>
      </c>
      <c r="P25" s="92">
        <v>8.5</v>
      </c>
      <c r="Q25" s="92">
        <v>8.5</v>
      </c>
      <c r="R25" s="92">
        <v>3.5</v>
      </c>
      <c r="S25" s="92">
        <v>3.5</v>
      </c>
      <c r="T25" s="92">
        <v>1</v>
      </c>
      <c r="U25" s="92">
        <v>7</v>
      </c>
      <c r="V25" s="124">
        <f t="shared" si="0"/>
        <v>45</v>
      </c>
    </row>
    <row r="26" spans="1:22" x14ac:dyDescent="0.35">
      <c r="A26" s="52">
        <v>23</v>
      </c>
      <c r="B26" s="30">
        <v>2</v>
      </c>
      <c r="C26" s="30">
        <v>2</v>
      </c>
      <c r="D26" s="30">
        <v>3</v>
      </c>
      <c r="E26" s="30">
        <v>2</v>
      </c>
      <c r="F26" s="30">
        <v>4</v>
      </c>
      <c r="G26" s="30">
        <v>4</v>
      </c>
      <c r="H26" s="30">
        <v>4</v>
      </c>
      <c r="I26" s="30">
        <v>5</v>
      </c>
      <c r="J26" s="30">
        <v>4</v>
      </c>
      <c r="L26" s="130">
        <v>22</v>
      </c>
      <c r="M26" s="92">
        <v>5</v>
      </c>
      <c r="N26" s="92">
        <v>7.5</v>
      </c>
      <c r="O26" s="92">
        <v>2</v>
      </c>
      <c r="P26" s="92">
        <v>2</v>
      </c>
      <c r="Q26" s="92">
        <v>2</v>
      </c>
      <c r="R26" s="92">
        <v>5</v>
      </c>
      <c r="S26" s="92">
        <v>5</v>
      </c>
      <c r="T26" s="92">
        <v>7.5</v>
      </c>
      <c r="U26" s="92">
        <v>9</v>
      </c>
      <c r="V26" s="124">
        <f t="shared" si="0"/>
        <v>45</v>
      </c>
    </row>
    <row r="27" spans="1:22" x14ac:dyDescent="0.35">
      <c r="A27" s="52">
        <v>24</v>
      </c>
      <c r="B27" s="30">
        <v>2</v>
      </c>
      <c r="C27" s="30">
        <v>4</v>
      </c>
      <c r="D27" s="30">
        <v>4</v>
      </c>
      <c r="E27" s="30">
        <v>4</v>
      </c>
      <c r="F27" s="30">
        <v>4</v>
      </c>
      <c r="G27" s="30">
        <v>2</v>
      </c>
      <c r="H27" s="30">
        <v>2</v>
      </c>
      <c r="I27" s="30">
        <v>5</v>
      </c>
      <c r="J27" s="30">
        <v>5</v>
      </c>
      <c r="L27" s="130">
        <v>23</v>
      </c>
      <c r="M27" s="92">
        <v>2</v>
      </c>
      <c r="N27" s="92">
        <v>2</v>
      </c>
      <c r="O27" s="92">
        <v>4</v>
      </c>
      <c r="P27" s="92">
        <v>2</v>
      </c>
      <c r="Q27" s="92">
        <v>6.5</v>
      </c>
      <c r="R27" s="92">
        <v>6.5</v>
      </c>
      <c r="S27" s="92">
        <v>6.5</v>
      </c>
      <c r="T27" s="92">
        <v>9</v>
      </c>
      <c r="U27" s="92">
        <v>6.5</v>
      </c>
      <c r="V27" s="124">
        <f t="shared" si="0"/>
        <v>45</v>
      </c>
    </row>
    <row r="28" spans="1:22" x14ac:dyDescent="0.35">
      <c r="A28" s="52">
        <v>25</v>
      </c>
      <c r="B28" s="30">
        <v>2</v>
      </c>
      <c r="C28" s="30">
        <v>2</v>
      </c>
      <c r="D28" s="30">
        <v>3</v>
      </c>
      <c r="E28" s="30">
        <v>4</v>
      </c>
      <c r="F28" s="30">
        <v>4</v>
      </c>
      <c r="G28" s="30">
        <v>4</v>
      </c>
      <c r="H28" s="30">
        <v>4</v>
      </c>
      <c r="I28" s="30">
        <v>4</v>
      </c>
      <c r="J28" s="30">
        <v>4</v>
      </c>
      <c r="L28" s="130">
        <v>24</v>
      </c>
      <c r="M28" s="92">
        <v>2</v>
      </c>
      <c r="N28" s="92">
        <v>5.5</v>
      </c>
      <c r="O28" s="92">
        <v>5.5</v>
      </c>
      <c r="P28" s="92">
        <v>5.5</v>
      </c>
      <c r="Q28" s="92">
        <v>5.5</v>
      </c>
      <c r="R28" s="92">
        <v>2</v>
      </c>
      <c r="S28" s="92">
        <v>2</v>
      </c>
      <c r="T28" s="92">
        <v>8.5</v>
      </c>
      <c r="U28" s="92">
        <v>8.5</v>
      </c>
      <c r="V28" s="124">
        <f t="shared" si="0"/>
        <v>45</v>
      </c>
    </row>
    <row r="29" spans="1:22" x14ac:dyDescent="0.35">
      <c r="A29" s="52">
        <v>26</v>
      </c>
      <c r="B29" s="30">
        <v>3</v>
      </c>
      <c r="C29" s="30">
        <v>5</v>
      </c>
      <c r="D29" s="30">
        <v>5</v>
      </c>
      <c r="E29" s="30">
        <v>2</v>
      </c>
      <c r="F29" s="30">
        <v>4</v>
      </c>
      <c r="G29" s="30">
        <v>4</v>
      </c>
      <c r="H29" s="30">
        <v>3</v>
      </c>
      <c r="I29" s="30">
        <v>5</v>
      </c>
      <c r="J29" s="30">
        <v>4</v>
      </c>
      <c r="L29" s="130">
        <v>25</v>
      </c>
      <c r="M29" s="92">
        <v>1.5</v>
      </c>
      <c r="N29" s="92">
        <v>1.5</v>
      </c>
      <c r="O29" s="92">
        <v>3</v>
      </c>
      <c r="P29" s="92">
        <v>6.5</v>
      </c>
      <c r="Q29" s="92">
        <v>6.5</v>
      </c>
      <c r="R29" s="92">
        <v>6.5</v>
      </c>
      <c r="S29" s="92">
        <v>6.5</v>
      </c>
      <c r="T29" s="92">
        <v>6.5</v>
      </c>
      <c r="U29" s="92">
        <v>6.5</v>
      </c>
      <c r="V29" s="124">
        <f t="shared" si="0"/>
        <v>45</v>
      </c>
    </row>
    <row r="30" spans="1:22" x14ac:dyDescent="0.35">
      <c r="A30" s="52">
        <v>27</v>
      </c>
      <c r="B30" s="30">
        <v>3</v>
      </c>
      <c r="C30" s="30">
        <v>3</v>
      </c>
      <c r="D30" s="30">
        <v>4</v>
      </c>
      <c r="E30" s="30">
        <v>2</v>
      </c>
      <c r="F30" s="30">
        <v>2</v>
      </c>
      <c r="G30" s="30">
        <v>4</v>
      </c>
      <c r="H30" s="30">
        <v>4</v>
      </c>
      <c r="I30" s="30">
        <v>4</v>
      </c>
      <c r="J30" s="30">
        <v>4</v>
      </c>
      <c r="L30" s="130">
        <v>26</v>
      </c>
      <c r="M30" s="92">
        <v>2.5</v>
      </c>
      <c r="N30" s="92">
        <v>8</v>
      </c>
      <c r="O30" s="92">
        <v>8</v>
      </c>
      <c r="P30" s="92">
        <v>1</v>
      </c>
      <c r="Q30" s="92">
        <v>5</v>
      </c>
      <c r="R30" s="92">
        <v>5</v>
      </c>
      <c r="S30" s="92">
        <v>2.5</v>
      </c>
      <c r="T30" s="92">
        <v>8</v>
      </c>
      <c r="U30" s="92">
        <v>5</v>
      </c>
      <c r="V30" s="124">
        <f t="shared" si="0"/>
        <v>45</v>
      </c>
    </row>
    <row r="31" spans="1:22" x14ac:dyDescent="0.35">
      <c r="A31" s="52">
        <v>28</v>
      </c>
      <c r="B31" s="30">
        <v>2</v>
      </c>
      <c r="C31" s="30">
        <v>2</v>
      </c>
      <c r="D31" s="30">
        <v>1</v>
      </c>
      <c r="E31" s="30">
        <v>2</v>
      </c>
      <c r="F31" s="30">
        <v>2</v>
      </c>
      <c r="G31" s="30">
        <v>2</v>
      </c>
      <c r="H31" s="30">
        <v>4</v>
      </c>
      <c r="I31" s="30">
        <v>2</v>
      </c>
      <c r="J31" s="30">
        <v>4</v>
      </c>
      <c r="L31" s="130">
        <v>27</v>
      </c>
      <c r="M31" s="92">
        <v>3.5</v>
      </c>
      <c r="N31" s="92">
        <v>3.5</v>
      </c>
      <c r="O31" s="92">
        <v>7</v>
      </c>
      <c r="P31" s="92">
        <v>1.5</v>
      </c>
      <c r="Q31" s="92">
        <v>1.5</v>
      </c>
      <c r="R31" s="92">
        <v>7</v>
      </c>
      <c r="S31" s="92">
        <v>7</v>
      </c>
      <c r="T31" s="92">
        <v>7</v>
      </c>
      <c r="U31" s="92">
        <v>7</v>
      </c>
      <c r="V31" s="124">
        <f t="shared" si="0"/>
        <v>45</v>
      </c>
    </row>
    <row r="32" spans="1:22" x14ac:dyDescent="0.35">
      <c r="A32" s="52">
        <v>29</v>
      </c>
      <c r="B32" s="30">
        <v>2</v>
      </c>
      <c r="C32" s="30">
        <v>4</v>
      </c>
      <c r="D32" s="30">
        <v>2</v>
      </c>
      <c r="E32" s="30">
        <v>4</v>
      </c>
      <c r="F32" s="30">
        <v>4</v>
      </c>
      <c r="G32" s="30">
        <v>4</v>
      </c>
      <c r="H32" s="30">
        <v>4</v>
      </c>
      <c r="I32" s="30">
        <v>4</v>
      </c>
      <c r="J32" s="30">
        <v>4</v>
      </c>
      <c r="L32" s="130">
        <v>28</v>
      </c>
      <c r="M32" s="92">
        <v>4.5</v>
      </c>
      <c r="N32" s="92">
        <v>4.5</v>
      </c>
      <c r="O32" s="92">
        <v>1</v>
      </c>
      <c r="P32" s="92">
        <v>4.5</v>
      </c>
      <c r="Q32" s="92">
        <v>4.5</v>
      </c>
      <c r="R32" s="92">
        <v>4.5</v>
      </c>
      <c r="S32" s="92">
        <v>8.5</v>
      </c>
      <c r="T32" s="92">
        <v>4.5</v>
      </c>
      <c r="U32" s="92">
        <v>8.5</v>
      </c>
      <c r="V32" s="124">
        <f t="shared" si="0"/>
        <v>45</v>
      </c>
    </row>
    <row r="33" spans="1:22" x14ac:dyDescent="0.35">
      <c r="A33" s="52">
        <v>30</v>
      </c>
      <c r="B33" s="30">
        <v>4</v>
      </c>
      <c r="C33" s="30">
        <v>2</v>
      </c>
      <c r="D33" s="30">
        <v>2</v>
      </c>
      <c r="E33" s="30">
        <v>4</v>
      </c>
      <c r="F33" s="30">
        <v>4</v>
      </c>
      <c r="G33" s="30">
        <v>4</v>
      </c>
      <c r="H33" s="30">
        <v>4</v>
      </c>
      <c r="I33" s="30">
        <v>3</v>
      </c>
      <c r="J33" s="30">
        <v>5</v>
      </c>
      <c r="L33" s="130">
        <v>29</v>
      </c>
      <c r="M33" s="92">
        <v>1.5</v>
      </c>
      <c r="N33" s="92">
        <v>6</v>
      </c>
      <c r="O33" s="92">
        <v>1.5</v>
      </c>
      <c r="P33" s="92">
        <v>6</v>
      </c>
      <c r="Q33" s="92">
        <v>6</v>
      </c>
      <c r="R33" s="92">
        <v>6</v>
      </c>
      <c r="S33" s="92">
        <v>6</v>
      </c>
      <c r="T33" s="92">
        <v>6</v>
      </c>
      <c r="U33" s="92">
        <v>6</v>
      </c>
      <c r="V33" s="124">
        <f t="shared" si="0"/>
        <v>45</v>
      </c>
    </row>
    <row r="34" spans="1:22" x14ac:dyDescent="0.35">
      <c r="A34" s="115" t="s">
        <v>55</v>
      </c>
      <c r="B34" s="127">
        <f>SUM(B4:B33)</f>
        <v>67</v>
      </c>
      <c r="C34" s="127">
        <f t="shared" ref="C34:J34" si="1">SUM(C4:C33)</f>
        <v>76</v>
      </c>
      <c r="D34" s="127">
        <f t="shared" si="1"/>
        <v>85</v>
      </c>
      <c r="E34" s="127">
        <f t="shared" si="1"/>
        <v>93</v>
      </c>
      <c r="F34" s="127">
        <f t="shared" si="1"/>
        <v>95</v>
      </c>
      <c r="G34" s="127">
        <f t="shared" si="1"/>
        <v>96</v>
      </c>
      <c r="H34" s="127">
        <f t="shared" si="1"/>
        <v>82</v>
      </c>
      <c r="I34" s="127">
        <f t="shared" si="1"/>
        <v>103</v>
      </c>
      <c r="J34" s="127">
        <f t="shared" si="1"/>
        <v>112</v>
      </c>
      <c r="L34" s="130">
        <v>30</v>
      </c>
      <c r="M34" s="92">
        <v>6</v>
      </c>
      <c r="N34" s="92">
        <v>1.5</v>
      </c>
      <c r="O34" s="92">
        <v>1.5</v>
      </c>
      <c r="P34" s="92">
        <v>6</v>
      </c>
      <c r="Q34" s="92">
        <v>6</v>
      </c>
      <c r="R34" s="92">
        <v>6</v>
      </c>
      <c r="S34" s="92">
        <v>6</v>
      </c>
      <c r="T34" s="92">
        <v>3</v>
      </c>
      <c r="U34" s="92">
        <v>9</v>
      </c>
      <c r="V34" s="124">
        <f>SUM(M34:U34)</f>
        <v>45</v>
      </c>
    </row>
    <row r="35" spans="1:22" x14ac:dyDescent="0.35">
      <c r="A35" s="115" t="s">
        <v>78</v>
      </c>
      <c r="B35" s="128">
        <f>AVERAGE(B4:B33)</f>
        <v>2.2333333333333334</v>
      </c>
      <c r="C35" s="128">
        <f t="shared" ref="C35:J35" si="2">AVERAGE(C4:C33)</f>
        <v>2.5333333333333332</v>
      </c>
      <c r="D35" s="128">
        <f t="shared" si="2"/>
        <v>2.8333333333333335</v>
      </c>
      <c r="E35" s="128">
        <f t="shared" si="2"/>
        <v>3.1</v>
      </c>
      <c r="F35" s="128">
        <f t="shared" si="2"/>
        <v>3.1666666666666665</v>
      </c>
      <c r="G35" s="128">
        <f t="shared" si="2"/>
        <v>3.2</v>
      </c>
      <c r="H35" s="128">
        <f t="shared" si="2"/>
        <v>2.7333333333333334</v>
      </c>
      <c r="I35" s="128">
        <f t="shared" si="2"/>
        <v>3.4333333333333331</v>
      </c>
      <c r="J35" s="128">
        <f t="shared" si="2"/>
        <v>3.7333333333333334</v>
      </c>
      <c r="L35" s="131" t="s">
        <v>55</v>
      </c>
      <c r="M35" s="124">
        <f>SUM(M5:M34)</f>
        <v>99.5</v>
      </c>
      <c r="N35" s="124">
        <f t="shared" ref="N35:V35" si="3">SUM(N5:N34)</f>
        <v>118</v>
      </c>
      <c r="O35" s="124">
        <f t="shared" si="3"/>
        <v>142</v>
      </c>
      <c r="P35" s="124">
        <f t="shared" si="3"/>
        <v>152.5</v>
      </c>
      <c r="Q35" s="124">
        <f t="shared" si="3"/>
        <v>158.5</v>
      </c>
      <c r="R35" s="124">
        <f t="shared" si="3"/>
        <v>171</v>
      </c>
      <c r="S35" s="124">
        <f t="shared" si="3"/>
        <v>130</v>
      </c>
      <c r="T35" s="124">
        <f t="shared" si="3"/>
        <v>184</v>
      </c>
      <c r="U35" s="124">
        <f t="shared" si="3"/>
        <v>194.5</v>
      </c>
      <c r="V35" s="124">
        <f t="shared" si="3"/>
        <v>1350</v>
      </c>
    </row>
    <row r="36" spans="1:22" x14ac:dyDescent="0.35">
      <c r="L36" s="131" t="s">
        <v>78</v>
      </c>
      <c r="M36" s="124">
        <f>AVERAGE(M5:M34)</f>
        <v>3.3166666666666669</v>
      </c>
      <c r="N36" s="124">
        <f t="shared" ref="N36:U36" si="4">AVERAGE(N5:N34)</f>
        <v>3.9333333333333331</v>
      </c>
      <c r="O36" s="124">
        <f t="shared" si="4"/>
        <v>4.7333333333333334</v>
      </c>
      <c r="P36" s="124">
        <f t="shared" si="4"/>
        <v>5.083333333333333</v>
      </c>
      <c r="Q36" s="124">
        <f t="shared" si="4"/>
        <v>5.2833333333333332</v>
      </c>
      <c r="R36" s="124">
        <f t="shared" si="4"/>
        <v>5.7</v>
      </c>
      <c r="S36" s="124">
        <f t="shared" si="4"/>
        <v>4.333333333333333</v>
      </c>
      <c r="T36" s="124">
        <f t="shared" si="4"/>
        <v>6.1333333333333337</v>
      </c>
      <c r="U36" s="124">
        <f t="shared" si="4"/>
        <v>6.4833333333333334</v>
      </c>
      <c r="V36" s="132"/>
    </row>
    <row r="37" spans="1:22" x14ac:dyDescent="0.35">
      <c r="B37">
        <v>2</v>
      </c>
      <c r="C37">
        <v>2</v>
      </c>
      <c r="D37">
        <v>4</v>
      </c>
      <c r="E37">
        <v>2</v>
      </c>
      <c r="F37">
        <v>4</v>
      </c>
      <c r="G37">
        <v>4</v>
      </c>
      <c r="H37">
        <v>4</v>
      </c>
      <c r="I37">
        <v>4</v>
      </c>
      <c r="J37">
        <v>4</v>
      </c>
    </row>
    <row r="40" spans="1:22" x14ac:dyDescent="0.35">
      <c r="L40" t="s">
        <v>114</v>
      </c>
    </row>
    <row r="45" spans="1:22" x14ac:dyDescent="0.35">
      <c r="L45" t="s">
        <v>115</v>
      </c>
      <c r="M45">
        <f>(12/((Y5*Y4)*(Y4+1))*SUMSQ(M35:U35)-3*(Y5)*(Y4+1))</f>
        <v>34.195555555555529</v>
      </c>
      <c r="Q45" t="s">
        <v>123</v>
      </c>
      <c r="R45" t="s">
        <v>124</v>
      </c>
    </row>
    <row r="46" spans="1:22" x14ac:dyDescent="0.35">
      <c r="L46" t="s">
        <v>118</v>
      </c>
      <c r="M46">
        <f>_xlfn.CHISQ.INV.RT(0.05,8)</f>
        <v>15.507313055865453</v>
      </c>
      <c r="N46" t="s">
        <v>119</v>
      </c>
      <c r="Q46" t="s">
        <v>120</v>
      </c>
    </row>
    <row r="48" spans="1:22" x14ac:dyDescent="0.35">
      <c r="L48" t="s">
        <v>121</v>
      </c>
    </row>
    <row r="49" spans="12:12" x14ac:dyDescent="0.35">
      <c r="L49" t="s">
        <v>122</v>
      </c>
    </row>
    <row r="53" spans="12:12" x14ac:dyDescent="0.35">
      <c r="L53" t="s">
        <v>121</v>
      </c>
    </row>
    <row r="54" spans="12:12" x14ac:dyDescent="0.35">
      <c r="L54" t="s">
        <v>125</v>
      </c>
    </row>
    <row r="57" spans="12:12" x14ac:dyDescent="0.35">
      <c r="L57" t="s">
        <v>126</v>
      </c>
    </row>
    <row r="58" spans="12:12" x14ac:dyDescent="0.35">
      <c r="L58" t="s">
        <v>127</v>
      </c>
    </row>
    <row r="59" spans="12:12" x14ac:dyDescent="0.35">
      <c r="L59" t="s">
        <v>128</v>
      </c>
    </row>
    <row r="61" spans="12:12" x14ac:dyDescent="0.35">
      <c r="L61" t="s">
        <v>129</v>
      </c>
    </row>
    <row r="64" spans="12:12" ht="30" x14ac:dyDescent="0.6">
      <c r="L64" s="133" t="s">
        <v>130</v>
      </c>
    </row>
    <row r="65" spans="12:12" x14ac:dyDescent="0.35">
      <c r="L65" t="s">
        <v>131</v>
      </c>
    </row>
    <row r="84" spans="12:16" x14ac:dyDescent="0.35">
      <c r="L84" t="s">
        <v>132</v>
      </c>
    </row>
    <row r="86" spans="12:16" x14ac:dyDescent="0.35">
      <c r="L86" t="s">
        <v>133</v>
      </c>
      <c r="N86">
        <f>(1.649*SQRT((Y5*Y4)*(Y4+1)/6))</f>
        <v>34.980572465298508</v>
      </c>
    </row>
    <row r="89" spans="12:16" ht="29" x14ac:dyDescent="0.35">
      <c r="L89" s="134" t="s">
        <v>134</v>
      </c>
      <c r="O89" s="135" t="s">
        <v>135</v>
      </c>
      <c r="P89" s="135" t="s">
        <v>135</v>
      </c>
    </row>
    <row r="91" spans="12:16" x14ac:dyDescent="0.35">
      <c r="L91" s="91">
        <v>99.5</v>
      </c>
      <c r="M91" t="s">
        <v>101</v>
      </c>
      <c r="O91" s="91">
        <f>L91+N86</f>
        <v>134.48057246529851</v>
      </c>
    </row>
    <row r="92" spans="12:16" x14ac:dyDescent="0.35">
      <c r="L92" s="91">
        <v>118</v>
      </c>
      <c r="M92" t="s">
        <v>106</v>
      </c>
    </row>
    <row r="93" spans="12:16" x14ac:dyDescent="0.35">
      <c r="L93" s="91">
        <v>130</v>
      </c>
      <c r="M93" t="s">
        <v>106</v>
      </c>
    </row>
    <row r="94" spans="12:16" x14ac:dyDescent="0.35">
      <c r="L94" s="91">
        <v>142</v>
      </c>
      <c r="M94" t="s">
        <v>102</v>
      </c>
      <c r="O94" s="91">
        <f>L94+N86</f>
        <v>176.98057246529851</v>
      </c>
      <c r="P94" s="91">
        <f>L94-N86</f>
        <v>107.01942753470149</v>
      </c>
    </row>
    <row r="95" spans="12:16" x14ac:dyDescent="0.35">
      <c r="L95" s="91">
        <v>152.5</v>
      </c>
      <c r="M95" t="s">
        <v>103</v>
      </c>
    </row>
    <row r="96" spans="12:16" x14ac:dyDescent="0.35">
      <c r="L96" s="91">
        <v>158.5</v>
      </c>
      <c r="M96" t="s">
        <v>103</v>
      </c>
    </row>
    <row r="97" spans="12:16" x14ac:dyDescent="0.35">
      <c r="L97" s="91">
        <v>171</v>
      </c>
      <c r="M97" t="s">
        <v>103</v>
      </c>
    </row>
    <row r="98" spans="12:16" x14ac:dyDescent="0.35">
      <c r="L98" s="91">
        <v>184</v>
      </c>
      <c r="M98" t="s">
        <v>104</v>
      </c>
      <c r="O98" s="91">
        <f>L98+N86</f>
        <v>218.98057246529851</v>
      </c>
      <c r="P98" s="91">
        <f>L98-N86</f>
        <v>149.01942753470149</v>
      </c>
    </row>
    <row r="99" spans="12:16" x14ac:dyDescent="0.35">
      <c r="L99" s="91">
        <v>194.5</v>
      </c>
      <c r="M99" t="s">
        <v>104</v>
      </c>
    </row>
  </sheetData>
  <mergeCells count="3">
    <mergeCell ref="B2:J2"/>
    <mergeCell ref="M3:U3"/>
    <mergeCell ref="V3:V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99"/>
  <sheetViews>
    <sheetView topLeftCell="L1" workbookViewId="0">
      <selection activeCell="AB11" sqref="AB11"/>
    </sheetView>
  </sheetViews>
  <sheetFormatPr defaultRowHeight="14.5" x14ac:dyDescent="0.35"/>
  <sheetData>
    <row r="3" spans="1:25" x14ac:dyDescent="0.35">
      <c r="A3" s="113" t="s">
        <v>112</v>
      </c>
      <c r="B3" s="154" t="s">
        <v>113</v>
      </c>
      <c r="C3" s="166"/>
      <c r="D3" s="166"/>
      <c r="E3" s="166"/>
      <c r="F3" s="166"/>
      <c r="G3" s="166"/>
      <c r="H3" s="166"/>
      <c r="I3" s="166"/>
      <c r="J3" s="155"/>
      <c r="L3" s="113" t="s">
        <v>112</v>
      </c>
      <c r="M3" s="163" t="s">
        <v>113</v>
      </c>
      <c r="N3" s="163"/>
      <c r="O3" s="163"/>
      <c r="P3" s="163"/>
      <c r="Q3" s="163"/>
      <c r="R3" s="163"/>
      <c r="S3" s="163"/>
      <c r="T3" s="163"/>
      <c r="U3" s="163"/>
      <c r="V3" s="164" t="s">
        <v>55</v>
      </c>
    </row>
    <row r="4" spans="1:25" x14ac:dyDescent="0.35">
      <c r="A4" s="114"/>
      <c r="B4" s="115">
        <v>134</v>
      </c>
      <c r="C4" s="115">
        <v>286</v>
      </c>
      <c r="D4" s="115">
        <v>333</v>
      </c>
      <c r="E4" s="115">
        <v>149</v>
      </c>
      <c r="F4" s="115">
        <v>587</v>
      </c>
      <c r="G4" s="115">
        <v>438</v>
      </c>
      <c r="H4" s="115">
        <v>666</v>
      </c>
      <c r="I4" s="115">
        <v>712</v>
      </c>
      <c r="J4" s="115">
        <v>811</v>
      </c>
      <c r="L4" s="114"/>
      <c r="M4" s="129">
        <v>134</v>
      </c>
      <c r="N4" s="129">
        <v>286</v>
      </c>
      <c r="O4" s="129">
        <v>333</v>
      </c>
      <c r="P4" s="129">
        <v>149</v>
      </c>
      <c r="Q4" s="129">
        <v>587</v>
      </c>
      <c r="R4" s="129">
        <v>438</v>
      </c>
      <c r="S4" s="129">
        <v>666</v>
      </c>
      <c r="T4" s="129">
        <v>712</v>
      </c>
      <c r="U4" s="129">
        <v>811</v>
      </c>
      <c r="V4" s="152"/>
      <c r="X4" t="s">
        <v>56</v>
      </c>
      <c r="Y4">
        <v>9</v>
      </c>
    </row>
    <row r="5" spans="1:25" x14ac:dyDescent="0.35">
      <c r="A5" s="52">
        <v>1</v>
      </c>
      <c r="B5" s="52">
        <v>2</v>
      </c>
      <c r="C5" s="52">
        <v>2</v>
      </c>
      <c r="D5" s="52">
        <v>1</v>
      </c>
      <c r="E5" s="52">
        <v>4</v>
      </c>
      <c r="F5" s="52">
        <v>2</v>
      </c>
      <c r="G5" s="52">
        <v>1</v>
      </c>
      <c r="H5" s="52">
        <v>2</v>
      </c>
      <c r="I5" s="52">
        <v>2</v>
      </c>
      <c r="J5" s="52">
        <v>1</v>
      </c>
      <c r="L5" s="130">
        <v>1</v>
      </c>
      <c r="M5" s="92">
        <v>6</v>
      </c>
      <c r="N5" s="92">
        <v>6</v>
      </c>
      <c r="O5" s="92">
        <v>2</v>
      </c>
      <c r="P5" s="92">
        <v>9</v>
      </c>
      <c r="Q5" s="92">
        <v>6</v>
      </c>
      <c r="R5" s="92">
        <v>2</v>
      </c>
      <c r="S5" s="92">
        <v>6</v>
      </c>
      <c r="T5" s="92">
        <v>6</v>
      </c>
      <c r="U5" s="92">
        <v>2</v>
      </c>
      <c r="V5" s="124">
        <f>SUM(M5:U5)</f>
        <v>45</v>
      </c>
      <c r="X5" t="s">
        <v>57</v>
      </c>
      <c r="Y5">
        <v>30</v>
      </c>
    </row>
    <row r="6" spans="1:25" x14ac:dyDescent="0.35">
      <c r="A6" s="52">
        <v>2</v>
      </c>
      <c r="B6" s="52">
        <v>2</v>
      </c>
      <c r="C6" s="52">
        <v>2</v>
      </c>
      <c r="D6" s="52">
        <v>1</v>
      </c>
      <c r="E6" s="52">
        <v>4</v>
      </c>
      <c r="F6" s="52">
        <v>2</v>
      </c>
      <c r="G6" s="52">
        <v>2</v>
      </c>
      <c r="H6" s="52">
        <v>2</v>
      </c>
      <c r="I6" s="52">
        <v>2</v>
      </c>
      <c r="J6" s="52">
        <v>1</v>
      </c>
      <c r="L6" s="130">
        <v>2</v>
      </c>
      <c r="M6" s="92">
        <v>5.5</v>
      </c>
      <c r="N6" s="92">
        <v>5.5</v>
      </c>
      <c r="O6" s="92">
        <v>1.5</v>
      </c>
      <c r="P6" s="92">
        <v>9</v>
      </c>
      <c r="Q6" s="92">
        <v>5.5</v>
      </c>
      <c r="R6" s="92">
        <v>5.5</v>
      </c>
      <c r="S6" s="92">
        <v>5.5</v>
      </c>
      <c r="T6" s="92">
        <v>5.5</v>
      </c>
      <c r="U6" s="92">
        <v>1.5</v>
      </c>
      <c r="V6" s="124">
        <f t="shared" ref="V6:V34" si="0">SUM(M6:U6)</f>
        <v>45</v>
      </c>
    </row>
    <row r="7" spans="1:25" x14ac:dyDescent="0.35">
      <c r="A7" s="52">
        <v>3</v>
      </c>
      <c r="B7" s="52">
        <v>1</v>
      </c>
      <c r="C7" s="52">
        <v>2</v>
      </c>
      <c r="D7" s="52">
        <v>2</v>
      </c>
      <c r="E7" s="52">
        <v>2</v>
      </c>
      <c r="F7" s="52">
        <v>2</v>
      </c>
      <c r="G7" s="52">
        <v>2</v>
      </c>
      <c r="H7" s="52">
        <v>2</v>
      </c>
      <c r="I7" s="52">
        <v>2</v>
      </c>
      <c r="J7" s="52">
        <v>1</v>
      </c>
      <c r="L7" s="130">
        <v>3</v>
      </c>
      <c r="M7" s="92">
        <v>1.5</v>
      </c>
      <c r="N7" s="92">
        <v>6</v>
      </c>
      <c r="O7" s="92">
        <v>6</v>
      </c>
      <c r="P7" s="92">
        <v>6</v>
      </c>
      <c r="Q7" s="92">
        <v>6</v>
      </c>
      <c r="R7" s="92">
        <v>6</v>
      </c>
      <c r="S7" s="92">
        <v>6</v>
      </c>
      <c r="T7" s="92">
        <v>6</v>
      </c>
      <c r="U7" s="92">
        <v>1.5</v>
      </c>
      <c r="V7" s="124">
        <f t="shared" si="0"/>
        <v>45</v>
      </c>
    </row>
    <row r="8" spans="1:25" x14ac:dyDescent="0.35">
      <c r="A8" s="52">
        <v>4</v>
      </c>
      <c r="B8" s="52">
        <v>3</v>
      </c>
      <c r="C8" s="52">
        <v>2</v>
      </c>
      <c r="D8" s="52">
        <v>2</v>
      </c>
      <c r="E8" s="52">
        <v>3</v>
      </c>
      <c r="F8" s="52">
        <v>3</v>
      </c>
      <c r="G8" s="52">
        <v>1</v>
      </c>
      <c r="H8" s="52">
        <v>4</v>
      </c>
      <c r="I8" s="52">
        <v>4</v>
      </c>
      <c r="J8" s="52">
        <v>1</v>
      </c>
      <c r="L8" s="130">
        <v>4</v>
      </c>
      <c r="M8" s="92">
        <v>6</v>
      </c>
      <c r="N8" s="92">
        <v>3.5</v>
      </c>
      <c r="O8" s="92">
        <v>3.5</v>
      </c>
      <c r="P8" s="92">
        <v>6</v>
      </c>
      <c r="Q8" s="92">
        <v>6</v>
      </c>
      <c r="R8" s="92">
        <v>1.5</v>
      </c>
      <c r="S8" s="92">
        <v>8.5</v>
      </c>
      <c r="T8" s="92">
        <v>8.5</v>
      </c>
      <c r="U8" s="92">
        <v>1.5</v>
      </c>
      <c r="V8" s="124">
        <f t="shared" si="0"/>
        <v>45</v>
      </c>
    </row>
    <row r="9" spans="1:25" x14ac:dyDescent="0.35">
      <c r="A9" s="52">
        <v>5</v>
      </c>
      <c r="B9" s="52">
        <v>2</v>
      </c>
      <c r="C9" s="52">
        <v>3</v>
      </c>
      <c r="D9" s="52">
        <v>1</v>
      </c>
      <c r="E9" s="52">
        <v>3</v>
      </c>
      <c r="F9" s="52">
        <v>2</v>
      </c>
      <c r="G9" s="52">
        <v>1</v>
      </c>
      <c r="H9" s="52">
        <v>1</v>
      </c>
      <c r="I9" s="52">
        <v>1</v>
      </c>
      <c r="J9" s="52">
        <v>2</v>
      </c>
      <c r="L9" s="130">
        <v>5</v>
      </c>
      <c r="M9" s="92">
        <v>6</v>
      </c>
      <c r="N9" s="92">
        <v>8.5</v>
      </c>
      <c r="O9" s="92">
        <v>2.5</v>
      </c>
      <c r="P9" s="92">
        <v>8.5</v>
      </c>
      <c r="Q9" s="92">
        <v>6</v>
      </c>
      <c r="R9" s="92">
        <v>2.5</v>
      </c>
      <c r="S9" s="92">
        <v>2.5</v>
      </c>
      <c r="T9" s="92">
        <v>2.5</v>
      </c>
      <c r="U9" s="92">
        <v>6</v>
      </c>
      <c r="V9" s="124">
        <f t="shared" si="0"/>
        <v>45</v>
      </c>
    </row>
    <row r="10" spans="1:25" x14ac:dyDescent="0.35">
      <c r="A10" s="52">
        <v>6</v>
      </c>
      <c r="B10" s="52">
        <v>4</v>
      </c>
      <c r="C10" s="52">
        <v>4</v>
      </c>
      <c r="D10" s="52">
        <v>2</v>
      </c>
      <c r="E10" s="52">
        <v>4</v>
      </c>
      <c r="F10" s="52">
        <v>2</v>
      </c>
      <c r="G10" s="52">
        <v>1</v>
      </c>
      <c r="H10" s="52">
        <v>1</v>
      </c>
      <c r="I10" s="52">
        <v>1</v>
      </c>
      <c r="J10" s="52">
        <v>2</v>
      </c>
      <c r="L10" s="130">
        <v>6</v>
      </c>
      <c r="M10" s="92">
        <v>8</v>
      </c>
      <c r="N10" s="92">
        <v>8</v>
      </c>
      <c r="O10" s="92">
        <v>5</v>
      </c>
      <c r="P10" s="92">
        <v>8</v>
      </c>
      <c r="Q10" s="92">
        <v>5</v>
      </c>
      <c r="R10" s="92">
        <v>2</v>
      </c>
      <c r="S10" s="92">
        <v>2</v>
      </c>
      <c r="T10" s="92">
        <v>2</v>
      </c>
      <c r="U10" s="92">
        <v>5</v>
      </c>
      <c r="V10" s="124">
        <f t="shared" si="0"/>
        <v>45</v>
      </c>
    </row>
    <row r="11" spans="1:25" x14ac:dyDescent="0.35">
      <c r="A11" s="52">
        <v>7</v>
      </c>
      <c r="B11" s="52">
        <v>4</v>
      </c>
      <c r="C11" s="52">
        <v>2</v>
      </c>
      <c r="D11" s="52">
        <v>1</v>
      </c>
      <c r="E11" s="52">
        <v>2</v>
      </c>
      <c r="F11" s="52">
        <v>2</v>
      </c>
      <c r="G11" s="52">
        <v>1</v>
      </c>
      <c r="H11" s="52">
        <v>2</v>
      </c>
      <c r="I11" s="52">
        <v>2</v>
      </c>
      <c r="J11" s="52">
        <v>2</v>
      </c>
      <c r="L11" s="130">
        <v>7</v>
      </c>
      <c r="M11" s="92">
        <v>9</v>
      </c>
      <c r="N11" s="92">
        <v>5.5</v>
      </c>
      <c r="O11" s="92">
        <v>1.5</v>
      </c>
      <c r="P11" s="92">
        <v>5.5</v>
      </c>
      <c r="Q11" s="92">
        <v>5.5</v>
      </c>
      <c r="R11" s="92">
        <v>1.5</v>
      </c>
      <c r="S11" s="92">
        <v>5.5</v>
      </c>
      <c r="T11" s="92">
        <v>5.5</v>
      </c>
      <c r="U11" s="92">
        <v>5.5</v>
      </c>
      <c r="V11" s="124">
        <f t="shared" si="0"/>
        <v>45</v>
      </c>
    </row>
    <row r="12" spans="1:25" x14ac:dyDescent="0.35">
      <c r="A12" s="52">
        <v>8</v>
      </c>
      <c r="B12" s="52">
        <v>2</v>
      </c>
      <c r="C12" s="52">
        <v>2</v>
      </c>
      <c r="D12" s="52">
        <v>2</v>
      </c>
      <c r="E12" s="52">
        <v>1</v>
      </c>
      <c r="F12" s="52">
        <v>4</v>
      </c>
      <c r="G12" s="52">
        <v>1</v>
      </c>
      <c r="H12" s="52">
        <v>2</v>
      </c>
      <c r="I12" s="52">
        <v>2</v>
      </c>
      <c r="J12" s="52">
        <v>1</v>
      </c>
      <c r="L12" s="130">
        <v>8</v>
      </c>
      <c r="M12" s="92">
        <v>6</v>
      </c>
      <c r="N12" s="92">
        <v>6</v>
      </c>
      <c r="O12" s="92">
        <v>6</v>
      </c>
      <c r="P12" s="92">
        <v>2</v>
      </c>
      <c r="Q12" s="92">
        <v>9</v>
      </c>
      <c r="R12" s="92">
        <v>2</v>
      </c>
      <c r="S12" s="92">
        <v>6</v>
      </c>
      <c r="T12" s="92">
        <v>6</v>
      </c>
      <c r="U12" s="92">
        <v>2</v>
      </c>
      <c r="V12" s="124">
        <f t="shared" si="0"/>
        <v>45</v>
      </c>
    </row>
    <row r="13" spans="1:25" x14ac:dyDescent="0.35">
      <c r="A13" s="52">
        <v>9</v>
      </c>
      <c r="B13" s="52">
        <v>3</v>
      </c>
      <c r="C13" s="52">
        <v>2</v>
      </c>
      <c r="D13" s="52">
        <v>2</v>
      </c>
      <c r="E13" s="52">
        <v>4</v>
      </c>
      <c r="F13" s="52">
        <v>1</v>
      </c>
      <c r="G13" s="52">
        <v>1</v>
      </c>
      <c r="H13" s="52">
        <v>2</v>
      </c>
      <c r="I13" s="52">
        <v>4</v>
      </c>
      <c r="J13" s="52">
        <v>1</v>
      </c>
      <c r="L13" s="130">
        <v>9</v>
      </c>
      <c r="M13" s="92">
        <v>7</v>
      </c>
      <c r="N13" s="92">
        <v>5</v>
      </c>
      <c r="O13" s="92">
        <v>5</v>
      </c>
      <c r="P13" s="92">
        <v>8.5</v>
      </c>
      <c r="Q13" s="92">
        <v>2</v>
      </c>
      <c r="R13" s="92">
        <v>2</v>
      </c>
      <c r="S13" s="92">
        <v>5</v>
      </c>
      <c r="T13" s="92">
        <v>8.5</v>
      </c>
      <c r="U13" s="92">
        <v>2</v>
      </c>
      <c r="V13" s="124">
        <f t="shared" si="0"/>
        <v>45</v>
      </c>
    </row>
    <row r="14" spans="1:25" x14ac:dyDescent="0.35">
      <c r="A14" s="52">
        <v>10</v>
      </c>
      <c r="B14" s="52">
        <v>4</v>
      </c>
      <c r="C14" s="52">
        <v>4</v>
      </c>
      <c r="D14" s="52">
        <v>4</v>
      </c>
      <c r="E14" s="52">
        <v>4</v>
      </c>
      <c r="F14" s="52">
        <v>4</v>
      </c>
      <c r="G14" s="52">
        <v>4</v>
      </c>
      <c r="H14" s="52">
        <v>2</v>
      </c>
      <c r="I14" s="52">
        <v>2</v>
      </c>
      <c r="J14" s="52">
        <v>1</v>
      </c>
      <c r="L14" s="130">
        <v>10</v>
      </c>
      <c r="M14" s="92">
        <v>6.5</v>
      </c>
      <c r="N14" s="92">
        <v>6.5</v>
      </c>
      <c r="O14" s="92">
        <v>6.5</v>
      </c>
      <c r="P14" s="92">
        <v>6.5</v>
      </c>
      <c r="Q14" s="92">
        <v>6.5</v>
      </c>
      <c r="R14" s="92">
        <v>6.5</v>
      </c>
      <c r="S14" s="92">
        <v>2.5</v>
      </c>
      <c r="T14" s="92">
        <v>2.5</v>
      </c>
      <c r="U14" s="92">
        <v>1</v>
      </c>
      <c r="V14" s="124">
        <f t="shared" si="0"/>
        <v>45</v>
      </c>
    </row>
    <row r="15" spans="1:25" x14ac:dyDescent="0.35">
      <c r="A15" s="52">
        <v>11</v>
      </c>
      <c r="B15" s="52">
        <v>2</v>
      </c>
      <c r="C15" s="52">
        <v>4</v>
      </c>
      <c r="D15" s="52">
        <v>2</v>
      </c>
      <c r="E15" s="52">
        <v>4</v>
      </c>
      <c r="F15" s="52">
        <v>4</v>
      </c>
      <c r="G15" s="52">
        <v>3</v>
      </c>
      <c r="H15" s="52">
        <v>1</v>
      </c>
      <c r="I15" s="52">
        <v>1</v>
      </c>
      <c r="J15" s="52">
        <v>1</v>
      </c>
      <c r="L15" s="130">
        <v>11</v>
      </c>
      <c r="M15" s="92">
        <v>4.5</v>
      </c>
      <c r="N15" s="92">
        <v>8</v>
      </c>
      <c r="O15" s="92">
        <v>4.5</v>
      </c>
      <c r="P15" s="92">
        <v>8</v>
      </c>
      <c r="Q15" s="92">
        <v>8</v>
      </c>
      <c r="R15" s="92">
        <v>6</v>
      </c>
      <c r="S15" s="92">
        <v>2</v>
      </c>
      <c r="T15" s="92">
        <v>2</v>
      </c>
      <c r="U15" s="92">
        <v>2</v>
      </c>
      <c r="V15" s="124">
        <f t="shared" si="0"/>
        <v>45</v>
      </c>
    </row>
    <row r="16" spans="1:25" x14ac:dyDescent="0.35">
      <c r="A16" s="52">
        <v>12</v>
      </c>
      <c r="B16" s="52">
        <v>2</v>
      </c>
      <c r="C16" s="52">
        <v>3</v>
      </c>
      <c r="D16" s="52">
        <v>1</v>
      </c>
      <c r="E16" s="52">
        <v>2</v>
      </c>
      <c r="F16" s="52">
        <v>4</v>
      </c>
      <c r="G16" s="52">
        <v>2</v>
      </c>
      <c r="H16" s="52">
        <v>2</v>
      </c>
      <c r="I16" s="52">
        <v>1</v>
      </c>
      <c r="J16" s="52">
        <v>1</v>
      </c>
      <c r="L16" s="130">
        <v>12</v>
      </c>
      <c r="M16" s="92">
        <v>5.5</v>
      </c>
      <c r="N16" s="92">
        <v>8</v>
      </c>
      <c r="O16" s="92">
        <v>2</v>
      </c>
      <c r="P16" s="92">
        <v>5.5</v>
      </c>
      <c r="Q16" s="92">
        <v>9</v>
      </c>
      <c r="R16" s="92">
        <v>5.5</v>
      </c>
      <c r="S16" s="92">
        <v>5.5</v>
      </c>
      <c r="T16" s="92">
        <v>2</v>
      </c>
      <c r="U16" s="92">
        <v>2</v>
      </c>
      <c r="V16" s="124">
        <f t="shared" si="0"/>
        <v>45</v>
      </c>
    </row>
    <row r="17" spans="1:22" x14ac:dyDescent="0.35">
      <c r="A17" s="52">
        <v>13</v>
      </c>
      <c r="B17" s="52">
        <v>2</v>
      </c>
      <c r="C17" s="52">
        <v>3</v>
      </c>
      <c r="D17" s="52">
        <v>3</v>
      </c>
      <c r="E17" s="52">
        <v>5</v>
      </c>
      <c r="F17" s="52">
        <v>2</v>
      </c>
      <c r="G17" s="52">
        <v>1</v>
      </c>
      <c r="H17" s="52">
        <v>1</v>
      </c>
      <c r="I17" s="52">
        <v>2</v>
      </c>
      <c r="J17" s="52">
        <v>1</v>
      </c>
      <c r="L17" s="130">
        <v>13</v>
      </c>
      <c r="M17" s="92">
        <v>5</v>
      </c>
      <c r="N17" s="92">
        <v>7.5</v>
      </c>
      <c r="O17" s="92">
        <v>7.5</v>
      </c>
      <c r="P17" s="92">
        <v>9</v>
      </c>
      <c r="Q17" s="92">
        <v>5</v>
      </c>
      <c r="R17" s="92">
        <v>2</v>
      </c>
      <c r="S17" s="92">
        <v>2</v>
      </c>
      <c r="T17" s="92">
        <v>5</v>
      </c>
      <c r="U17" s="92">
        <v>2</v>
      </c>
      <c r="V17" s="124">
        <f t="shared" si="0"/>
        <v>45</v>
      </c>
    </row>
    <row r="18" spans="1:22" x14ac:dyDescent="0.35">
      <c r="A18" s="52">
        <v>14</v>
      </c>
      <c r="B18" s="52">
        <v>5</v>
      </c>
      <c r="C18" s="52">
        <v>4</v>
      </c>
      <c r="D18" s="52">
        <v>2</v>
      </c>
      <c r="E18" s="52">
        <v>5</v>
      </c>
      <c r="F18" s="52">
        <v>3</v>
      </c>
      <c r="G18" s="52">
        <v>2</v>
      </c>
      <c r="H18" s="52">
        <v>2</v>
      </c>
      <c r="I18" s="52">
        <v>1</v>
      </c>
      <c r="J18" s="52">
        <v>1</v>
      </c>
      <c r="L18" s="130">
        <v>14</v>
      </c>
      <c r="M18" s="92">
        <v>8.5</v>
      </c>
      <c r="N18" s="92">
        <v>7</v>
      </c>
      <c r="O18" s="92">
        <v>4</v>
      </c>
      <c r="P18" s="92">
        <v>8.5</v>
      </c>
      <c r="Q18" s="92">
        <v>6</v>
      </c>
      <c r="R18" s="92">
        <v>4</v>
      </c>
      <c r="S18" s="92">
        <v>4</v>
      </c>
      <c r="T18" s="92">
        <v>1.5</v>
      </c>
      <c r="U18" s="92">
        <v>1.5</v>
      </c>
      <c r="V18" s="124">
        <f t="shared" si="0"/>
        <v>45</v>
      </c>
    </row>
    <row r="19" spans="1:22" x14ac:dyDescent="0.35">
      <c r="A19" s="52">
        <v>15</v>
      </c>
      <c r="B19" s="52">
        <v>5</v>
      </c>
      <c r="C19" s="52">
        <v>1</v>
      </c>
      <c r="D19" s="52">
        <v>1</v>
      </c>
      <c r="E19" s="52">
        <v>4</v>
      </c>
      <c r="F19" s="52">
        <v>4</v>
      </c>
      <c r="G19" s="52">
        <v>2</v>
      </c>
      <c r="H19" s="52">
        <v>3</v>
      </c>
      <c r="I19" s="52">
        <v>2</v>
      </c>
      <c r="J19" s="52">
        <v>2</v>
      </c>
      <c r="L19" s="130">
        <v>15</v>
      </c>
      <c r="M19" s="92">
        <v>9</v>
      </c>
      <c r="N19" s="92">
        <v>1.5</v>
      </c>
      <c r="O19" s="92">
        <v>1.5</v>
      </c>
      <c r="P19" s="92">
        <v>7.5</v>
      </c>
      <c r="Q19" s="92">
        <v>7.5</v>
      </c>
      <c r="R19" s="92">
        <v>4</v>
      </c>
      <c r="S19" s="92">
        <v>6</v>
      </c>
      <c r="T19" s="92">
        <v>4</v>
      </c>
      <c r="U19" s="92">
        <v>4</v>
      </c>
      <c r="V19" s="124">
        <f t="shared" si="0"/>
        <v>45</v>
      </c>
    </row>
    <row r="20" spans="1:22" x14ac:dyDescent="0.35">
      <c r="A20" s="52">
        <v>16</v>
      </c>
      <c r="B20" s="52">
        <v>3</v>
      </c>
      <c r="C20" s="52">
        <v>4</v>
      </c>
      <c r="D20" s="52">
        <v>2</v>
      </c>
      <c r="E20" s="52">
        <v>1</v>
      </c>
      <c r="F20" s="52">
        <v>1</v>
      </c>
      <c r="G20" s="52">
        <v>1</v>
      </c>
      <c r="H20" s="52">
        <v>2</v>
      </c>
      <c r="I20" s="52">
        <v>1</v>
      </c>
      <c r="J20" s="52">
        <v>1</v>
      </c>
      <c r="L20" s="130">
        <v>16</v>
      </c>
      <c r="M20" s="92">
        <v>8</v>
      </c>
      <c r="N20" s="92">
        <v>9</v>
      </c>
      <c r="O20" s="92">
        <v>6.5</v>
      </c>
      <c r="P20" s="92">
        <v>3</v>
      </c>
      <c r="Q20" s="92">
        <v>3</v>
      </c>
      <c r="R20" s="92">
        <v>3</v>
      </c>
      <c r="S20" s="92">
        <v>6.5</v>
      </c>
      <c r="T20" s="92">
        <v>3</v>
      </c>
      <c r="U20" s="92">
        <v>3</v>
      </c>
      <c r="V20" s="124">
        <f t="shared" si="0"/>
        <v>45</v>
      </c>
    </row>
    <row r="21" spans="1:22" x14ac:dyDescent="0.35">
      <c r="A21" s="52">
        <v>17</v>
      </c>
      <c r="B21" s="52">
        <v>1</v>
      </c>
      <c r="C21" s="52">
        <v>2</v>
      </c>
      <c r="D21" s="52">
        <v>1</v>
      </c>
      <c r="E21" s="52">
        <v>1</v>
      </c>
      <c r="F21" s="52">
        <v>1</v>
      </c>
      <c r="G21" s="52">
        <v>1</v>
      </c>
      <c r="H21" s="52">
        <v>1</v>
      </c>
      <c r="I21" s="52">
        <v>1</v>
      </c>
      <c r="J21" s="52">
        <v>1</v>
      </c>
      <c r="L21" s="130">
        <v>17</v>
      </c>
      <c r="M21" s="92">
        <v>4.5</v>
      </c>
      <c r="N21" s="92">
        <v>9</v>
      </c>
      <c r="O21" s="92">
        <v>4.5</v>
      </c>
      <c r="P21" s="92">
        <v>4.5</v>
      </c>
      <c r="Q21" s="92">
        <v>4.5</v>
      </c>
      <c r="R21" s="92">
        <v>4.5</v>
      </c>
      <c r="S21" s="92">
        <v>4.5</v>
      </c>
      <c r="T21" s="92">
        <v>4.5</v>
      </c>
      <c r="U21" s="92">
        <v>4.5</v>
      </c>
      <c r="V21" s="124">
        <f t="shared" si="0"/>
        <v>45</v>
      </c>
    </row>
    <row r="22" spans="1:22" x14ac:dyDescent="0.35">
      <c r="A22" s="52">
        <v>18</v>
      </c>
      <c r="B22" s="52">
        <v>2</v>
      </c>
      <c r="C22" s="52">
        <v>3</v>
      </c>
      <c r="D22" s="52">
        <v>2</v>
      </c>
      <c r="E22" s="52">
        <v>3</v>
      </c>
      <c r="F22" s="52">
        <v>1</v>
      </c>
      <c r="G22" s="52">
        <v>1</v>
      </c>
      <c r="H22" s="52">
        <v>2</v>
      </c>
      <c r="I22" s="52">
        <v>2</v>
      </c>
      <c r="J22" s="52">
        <v>1</v>
      </c>
      <c r="L22" s="130">
        <v>18</v>
      </c>
      <c r="M22" s="92">
        <v>5.5</v>
      </c>
      <c r="N22" s="92">
        <v>8.5</v>
      </c>
      <c r="O22" s="92">
        <v>5.5</v>
      </c>
      <c r="P22" s="92">
        <v>8.5</v>
      </c>
      <c r="Q22" s="92">
        <v>2</v>
      </c>
      <c r="R22" s="92">
        <v>2</v>
      </c>
      <c r="S22" s="92">
        <v>5.5</v>
      </c>
      <c r="T22" s="92">
        <v>5.5</v>
      </c>
      <c r="U22" s="92">
        <v>2</v>
      </c>
      <c r="V22" s="124">
        <f t="shared" si="0"/>
        <v>45</v>
      </c>
    </row>
    <row r="23" spans="1:22" x14ac:dyDescent="0.35">
      <c r="A23" s="52">
        <v>19</v>
      </c>
      <c r="B23" s="52">
        <v>2</v>
      </c>
      <c r="C23" s="52">
        <v>1</v>
      </c>
      <c r="D23" s="52">
        <v>2</v>
      </c>
      <c r="E23" s="52">
        <v>2</v>
      </c>
      <c r="F23" s="52">
        <v>1</v>
      </c>
      <c r="G23" s="52">
        <v>1</v>
      </c>
      <c r="H23" s="52">
        <v>2</v>
      </c>
      <c r="I23" s="52">
        <v>1</v>
      </c>
      <c r="J23" s="52">
        <v>1</v>
      </c>
      <c r="L23" s="130">
        <v>19</v>
      </c>
      <c r="M23" s="92">
        <v>7.5</v>
      </c>
      <c r="N23" s="92">
        <v>3</v>
      </c>
      <c r="O23" s="92">
        <v>7.5</v>
      </c>
      <c r="P23" s="92">
        <v>7.5</v>
      </c>
      <c r="Q23" s="92">
        <v>3</v>
      </c>
      <c r="R23" s="92">
        <v>3</v>
      </c>
      <c r="S23" s="92">
        <v>7.5</v>
      </c>
      <c r="T23" s="92">
        <v>3</v>
      </c>
      <c r="U23" s="92">
        <v>3</v>
      </c>
      <c r="V23" s="124">
        <f t="shared" si="0"/>
        <v>45</v>
      </c>
    </row>
    <row r="24" spans="1:22" x14ac:dyDescent="0.35">
      <c r="A24" s="52">
        <v>20</v>
      </c>
      <c r="B24" s="52">
        <v>2</v>
      </c>
      <c r="C24" s="52">
        <v>2</v>
      </c>
      <c r="D24" s="52">
        <v>4</v>
      </c>
      <c r="E24" s="52">
        <v>4</v>
      </c>
      <c r="F24" s="52">
        <v>2</v>
      </c>
      <c r="G24" s="52">
        <v>2</v>
      </c>
      <c r="H24" s="52">
        <v>2</v>
      </c>
      <c r="I24" s="52">
        <v>2</v>
      </c>
      <c r="J24" s="52">
        <v>2</v>
      </c>
      <c r="L24" s="130">
        <v>20</v>
      </c>
      <c r="M24" s="92">
        <v>4</v>
      </c>
      <c r="N24" s="92">
        <v>4</v>
      </c>
      <c r="O24" s="92">
        <v>8.5</v>
      </c>
      <c r="P24" s="92">
        <v>8.5</v>
      </c>
      <c r="Q24" s="92">
        <v>4</v>
      </c>
      <c r="R24" s="92">
        <v>4</v>
      </c>
      <c r="S24" s="92">
        <v>4</v>
      </c>
      <c r="T24" s="92">
        <v>4</v>
      </c>
      <c r="U24" s="92">
        <v>4</v>
      </c>
      <c r="V24" s="124">
        <f t="shared" si="0"/>
        <v>45</v>
      </c>
    </row>
    <row r="25" spans="1:22" x14ac:dyDescent="0.35">
      <c r="A25" s="52">
        <v>21</v>
      </c>
      <c r="B25" s="52">
        <v>5</v>
      </c>
      <c r="C25" s="52">
        <v>4</v>
      </c>
      <c r="D25" s="52">
        <v>2</v>
      </c>
      <c r="E25" s="52">
        <v>2</v>
      </c>
      <c r="F25" s="52">
        <v>4</v>
      </c>
      <c r="G25" s="52">
        <v>2</v>
      </c>
      <c r="H25" s="52">
        <v>3</v>
      </c>
      <c r="I25" s="52">
        <v>2</v>
      </c>
      <c r="J25" s="52">
        <v>2</v>
      </c>
      <c r="L25" s="130">
        <v>21</v>
      </c>
      <c r="M25" s="92">
        <v>9</v>
      </c>
      <c r="N25" s="92">
        <v>7.5</v>
      </c>
      <c r="O25" s="92">
        <v>3</v>
      </c>
      <c r="P25" s="92">
        <v>3</v>
      </c>
      <c r="Q25" s="92">
        <v>7.5</v>
      </c>
      <c r="R25" s="92">
        <v>3</v>
      </c>
      <c r="S25" s="92">
        <v>6</v>
      </c>
      <c r="T25" s="92">
        <v>3</v>
      </c>
      <c r="U25" s="92">
        <v>3</v>
      </c>
      <c r="V25" s="124">
        <f t="shared" si="0"/>
        <v>45</v>
      </c>
    </row>
    <row r="26" spans="1:22" x14ac:dyDescent="0.35">
      <c r="A26" s="52">
        <v>22</v>
      </c>
      <c r="B26" s="52">
        <v>1</v>
      </c>
      <c r="C26" s="52">
        <v>2</v>
      </c>
      <c r="D26" s="52">
        <v>1</v>
      </c>
      <c r="E26" s="52">
        <v>4</v>
      </c>
      <c r="F26" s="52">
        <v>2</v>
      </c>
      <c r="G26" s="52">
        <v>1</v>
      </c>
      <c r="H26" s="52">
        <v>2</v>
      </c>
      <c r="I26" s="52">
        <v>2</v>
      </c>
      <c r="J26" s="52">
        <v>2</v>
      </c>
      <c r="L26" s="130">
        <v>22</v>
      </c>
      <c r="M26" s="92">
        <v>2</v>
      </c>
      <c r="N26" s="92">
        <v>6</v>
      </c>
      <c r="O26" s="92">
        <v>2</v>
      </c>
      <c r="P26" s="92">
        <v>9</v>
      </c>
      <c r="Q26" s="92">
        <v>6</v>
      </c>
      <c r="R26" s="92">
        <v>2</v>
      </c>
      <c r="S26" s="92">
        <v>6</v>
      </c>
      <c r="T26" s="92">
        <v>6</v>
      </c>
      <c r="U26" s="92">
        <v>6</v>
      </c>
      <c r="V26" s="124">
        <f t="shared" si="0"/>
        <v>45</v>
      </c>
    </row>
    <row r="27" spans="1:22" x14ac:dyDescent="0.35">
      <c r="A27" s="52">
        <v>23</v>
      </c>
      <c r="B27" s="52">
        <v>2</v>
      </c>
      <c r="C27" s="52">
        <v>2</v>
      </c>
      <c r="D27" s="52">
        <v>1</v>
      </c>
      <c r="E27" s="52">
        <v>2</v>
      </c>
      <c r="F27" s="52">
        <v>4</v>
      </c>
      <c r="G27" s="52">
        <v>1</v>
      </c>
      <c r="H27" s="52">
        <v>2</v>
      </c>
      <c r="I27" s="52">
        <v>5</v>
      </c>
      <c r="J27" s="52">
        <v>5</v>
      </c>
      <c r="L27" s="130">
        <v>23</v>
      </c>
      <c r="M27" s="92">
        <v>4.5</v>
      </c>
      <c r="N27" s="92">
        <v>4.5</v>
      </c>
      <c r="O27" s="92">
        <v>1.5</v>
      </c>
      <c r="P27" s="92">
        <v>4.5</v>
      </c>
      <c r="Q27" s="92">
        <v>7</v>
      </c>
      <c r="R27" s="92">
        <v>1.5</v>
      </c>
      <c r="S27" s="92">
        <v>4.5</v>
      </c>
      <c r="T27" s="92">
        <v>8.5</v>
      </c>
      <c r="U27" s="92">
        <v>8.5</v>
      </c>
      <c r="V27" s="124">
        <f t="shared" si="0"/>
        <v>45</v>
      </c>
    </row>
    <row r="28" spans="1:22" x14ac:dyDescent="0.35">
      <c r="A28" s="52">
        <v>24</v>
      </c>
      <c r="B28" s="52">
        <v>2</v>
      </c>
      <c r="C28" s="52">
        <v>2</v>
      </c>
      <c r="D28" s="52">
        <v>1</v>
      </c>
      <c r="E28" s="52">
        <v>1</v>
      </c>
      <c r="F28" s="52">
        <v>1</v>
      </c>
      <c r="G28" s="52">
        <v>2</v>
      </c>
      <c r="H28" s="52">
        <v>2</v>
      </c>
      <c r="I28" s="52">
        <v>3</v>
      </c>
      <c r="J28" s="52">
        <v>3</v>
      </c>
      <c r="L28" s="130">
        <v>24</v>
      </c>
      <c r="M28" s="92">
        <v>5.5</v>
      </c>
      <c r="N28" s="92">
        <v>5.5</v>
      </c>
      <c r="O28" s="92">
        <v>2</v>
      </c>
      <c r="P28" s="92">
        <v>2</v>
      </c>
      <c r="Q28" s="92">
        <v>2</v>
      </c>
      <c r="R28" s="92">
        <v>5.5</v>
      </c>
      <c r="S28" s="92">
        <v>5.5</v>
      </c>
      <c r="T28" s="92">
        <v>8.5</v>
      </c>
      <c r="U28" s="92">
        <v>8.5</v>
      </c>
      <c r="V28" s="124">
        <f t="shared" si="0"/>
        <v>45</v>
      </c>
    </row>
    <row r="29" spans="1:22" x14ac:dyDescent="0.35">
      <c r="A29" s="52">
        <v>25</v>
      </c>
      <c r="B29" s="52">
        <v>2</v>
      </c>
      <c r="C29" s="52">
        <v>2</v>
      </c>
      <c r="D29" s="52">
        <v>1</v>
      </c>
      <c r="E29" s="52">
        <v>2</v>
      </c>
      <c r="F29" s="52">
        <v>1</v>
      </c>
      <c r="G29" s="52">
        <v>2</v>
      </c>
      <c r="H29" s="52">
        <v>3</v>
      </c>
      <c r="I29" s="52">
        <v>1</v>
      </c>
      <c r="J29" s="52">
        <v>2</v>
      </c>
      <c r="L29" s="130">
        <v>25</v>
      </c>
      <c r="M29" s="92">
        <v>6</v>
      </c>
      <c r="N29" s="92">
        <v>6</v>
      </c>
      <c r="O29" s="92">
        <v>2</v>
      </c>
      <c r="P29" s="92">
        <v>6</v>
      </c>
      <c r="Q29" s="92">
        <v>2</v>
      </c>
      <c r="R29" s="92">
        <v>6</v>
      </c>
      <c r="S29" s="92">
        <v>9</v>
      </c>
      <c r="T29" s="92">
        <v>2</v>
      </c>
      <c r="U29" s="92">
        <v>6</v>
      </c>
      <c r="V29" s="124">
        <f t="shared" si="0"/>
        <v>45</v>
      </c>
    </row>
    <row r="30" spans="1:22" x14ac:dyDescent="0.35">
      <c r="A30" s="52">
        <v>26</v>
      </c>
      <c r="B30" s="52">
        <v>4</v>
      </c>
      <c r="C30" s="52">
        <v>2</v>
      </c>
      <c r="D30" s="52">
        <v>4</v>
      </c>
      <c r="E30" s="52">
        <v>4</v>
      </c>
      <c r="F30" s="52">
        <v>2</v>
      </c>
      <c r="G30" s="52">
        <v>3</v>
      </c>
      <c r="H30" s="52">
        <v>2</v>
      </c>
      <c r="I30" s="52">
        <v>3</v>
      </c>
      <c r="J30" s="52">
        <v>1</v>
      </c>
      <c r="L30" s="130">
        <v>26</v>
      </c>
      <c r="M30" s="92">
        <v>8</v>
      </c>
      <c r="N30" s="92">
        <v>3</v>
      </c>
      <c r="O30" s="92">
        <v>8</v>
      </c>
      <c r="P30" s="92">
        <v>8</v>
      </c>
      <c r="Q30" s="92">
        <v>3</v>
      </c>
      <c r="R30" s="92">
        <v>5.5</v>
      </c>
      <c r="S30" s="92">
        <v>3</v>
      </c>
      <c r="T30" s="92">
        <v>5.5</v>
      </c>
      <c r="U30" s="92">
        <v>1</v>
      </c>
      <c r="V30" s="124">
        <f t="shared" si="0"/>
        <v>45</v>
      </c>
    </row>
    <row r="31" spans="1:22" x14ac:dyDescent="0.35">
      <c r="A31" s="52">
        <v>27</v>
      </c>
      <c r="B31" s="52">
        <v>3</v>
      </c>
      <c r="C31" s="52">
        <v>2</v>
      </c>
      <c r="D31" s="52">
        <v>2</v>
      </c>
      <c r="E31" s="52">
        <v>4</v>
      </c>
      <c r="F31" s="52">
        <v>2</v>
      </c>
      <c r="G31" s="52">
        <v>4</v>
      </c>
      <c r="H31" s="52">
        <v>4</v>
      </c>
      <c r="I31" s="52">
        <v>2</v>
      </c>
      <c r="J31" s="52">
        <v>4</v>
      </c>
      <c r="L31" s="130">
        <v>27</v>
      </c>
      <c r="M31" s="92">
        <v>5</v>
      </c>
      <c r="N31" s="92">
        <v>2.5</v>
      </c>
      <c r="O31" s="92">
        <v>2.5</v>
      </c>
      <c r="P31" s="92">
        <v>7.5</v>
      </c>
      <c r="Q31" s="92">
        <v>2.5</v>
      </c>
      <c r="R31" s="92">
        <v>7.5</v>
      </c>
      <c r="S31" s="92">
        <v>7.5</v>
      </c>
      <c r="T31" s="92">
        <v>2.5</v>
      </c>
      <c r="U31" s="92">
        <v>7.5</v>
      </c>
      <c r="V31" s="124">
        <f t="shared" si="0"/>
        <v>45</v>
      </c>
    </row>
    <row r="32" spans="1:22" x14ac:dyDescent="0.35">
      <c r="A32" s="52">
        <v>28</v>
      </c>
      <c r="B32" s="52">
        <v>2</v>
      </c>
      <c r="C32" s="52">
        <v>2</v>
      </c>
      <c r="D32" s="52">
        <v>2</v>
      </c>
      <c r="E32" s="52">
        <v>2</v>
      </c>
      <c r="F32" s="52">
        <v>2</v>
      </c>
      <c r="G32" s="52">
        <v>1</v>
      </c>
      <c r="H32" s="52">
        <v>5</v>
      </c>
      <c r="I32" s="52">
        <v>2</v>
      </c>
      <c r="J32" s="52">
        <v>1</v>
      </c>
      <c r="L32" s="130">
        <v>28</v>
      </c>
      <c r="M32" s="92">
        <v>5.5</v>
      </c>
      <c r="N32" s="92">
        <v>5.5</v>
      </c>
      <c r="O32" s="92">
        <v>5.5</v>
      </c>
      <c r="P32" s="92">
        <v>5.5</v>
      </c>
      <c r="Q32" s="92">
        <v>5.5</v>
      </c>
      <c r="R32" s="92">
        <v>1.5</v>
      </c>
      <c r="S32" s="92">
        <v>9</v>
      </c>
      <c r="T32" s="92">
        <v>5.5</v>
      </c>
      <c r="U32" s="92">
        <v>1.5</v>
      </c>
      <c r="V32" s="124">
        <f t="shared" si="0"/>
        <v>45</v>
      </c>
    </row>
    <row r="33" spans="1:22" x14ac:dyDescent="0.35">
      <c r="A33" s="52">
        <v>29</v>
      </c>
      <c r="B33" s="52">
        <v>2</v>
      </c>
      <c r="C33" s="52">
        <v>2</v>
      </c>
      <c r="D33" s="52">
        <v>2</v>
      </c>
      <c r="E33" s="52">
        <v>2</v>
      </c>
      <c r="F33" s="52">
        <v>2</v>
      </c>
      <c r="G33" s="52">
        <v>2</v>
      </c>
      <c r="H33" s="52">
        <v>3</v>
      </c>
      <c r="I33" s="52">
        <v>3</v>
      </c>
      <c r="J33" s="52">
        <v>3</v>
      </c>
      <c r="L33" s="130">
        <v>29</v>
      </c>
      <c r="M33" s="92">
        <v>3.5</v>
      </c>
      <c r="N33" s="92">
        <v>3.5</v>
      </c>
      <c r="O33" s="92">
        <v>3.5</v>
      </c>
      <c r="P33" s="92">
        <v>3.5</v>
      </c>
      <c r="Q33" s="92">
        <v>3.5</v>
      </c>
      <c r="R33" s="92">
        <v>3.5</v>
      </c>
      <c r="S33" s="92">
        <v>8</v>
      </c>
      <c r="T33" s="92">
        <v>8</v>
      </c>
      <c r="U33" s="92">
        <v>8</v>
      </c>
      <c r="V33" s="124">
        <f t="shared" si="0"/>
        <v>45</v>
      </c>
    </row>
    <row r="34" spans="1:22" x14ac:dyDescent="0.35">
      <c r="A34" s="52">
        <v>30</v>
      </c>
      <c r="B34" s="52">
        <v>4</v>
      </c>
      <c r="C34" s="52">
        <v>2</v>
      </c>
      <c r="D34" s="52">
        <v>1</v>
      </c>
      <c r="E34" s="52">
        <v>5</v>
      </c>
      <c r="F34" s="52">
        <v>3</v>
      </c>
      <c r="G34" s="52">
        <v>1</v>
      </c>
      <c r="H34" s="52">
        <v>4</v>
      </c>
      <c r="I34" s="52">
        <v>3</v>
      </c>
      <c r="J34" s="52">
        <v>2</v>
      </c>
      <c r="L34" s="130">
        <v>30</v>
      </c>
      <c r="M34" s="92">
        <v>7.5</v>
      </c>
      <c r="N34" s="92">
        <v>3.5</v>
      </c>
      <c r="O34" s="92">
        <v>1.5</v>
      </c>
      <c r="P34" s="92">
        <v>9</v>
      </c>
      <c r="Q34" s="92">
        <v>5.5</v>
      </c>
      <c r="R34" s="92">
        <v>1.5</v>
      </c>
      <c r="S34" s="92">
        <v>7.5</v>
      </c>
      <c r="T34" s="92">
        <v>5.5</v>
      </c>
      <c r="U34" s="92">
        <v>3.5</v>
      </c>
      <c r="V34" s="124">
        <f t="shared" si="0"/>
        <v>45</v>
      </c>
    </row>
    <row r="35" spans="1:22" x14ac:dyDescent="0.35">
      <c r="A35" s="115" t="s">
        <v>55</v>
      </c>
      <c r="B35" s="127">
        <f>SUM(B5:B34)</f>
        <v>80</v>
      </c>
      <c r="C35" s="127">
        <f t="shared" ref="C35:J35" si="1">SUM(C5:C34)</f>
        <v>74</v>
      </c>
      <c r="D35" s="127">
        <f t="shared" si="1"/>
        <v>55</v>
      </c>
      <c r="E35" s="127">
        <f t="shared" si="1"/>
        <v>90</v>
      </c>
      <c r="F35" s="127">
        <f t="shared" si="1"/>
        <v>70</v>
      </c>
      <c r="G35" s="127">
        <f t="shared" si="1"/>
        <v>50</v>
      </c>
      <c r="H35" s="127">
        <f t="shared" si="1"/>
        <v>68</v>
      </c>
      <c r="I35" s="127">
        <f t="shared" si="1"/>
        <v>62</v>
      </c>
      <c r="J35" s="127">
        <f t="shared" si="1"/>
        <v>50</v>
      </c>
      <c r="L35" s="131" t="s">
        <v>55</v>
      </c>
      <c r="M35" s="124">
        <f>SUM(M5:M34)</f>
        <v>180</v>
      </c>
      <c r="N35" s="124">
        <f t="shared" ref="N35:V35" si="2">SUM(N5:N34)</f>
        <v>173.5</v>
      </c>
      <c r="O35" s="124">
        <f t="shared" si="2"/>
        <v>123</v>
      </c>
      <c r="P35" s="124">
        <f t="shared" si="2"/>
        <v>197.5</v>
      </c>
      <c r="Q35" s="124">
        <f t="shared" si="2"/>
        <v>154</v>
      </c>
      <c r="R35" s="124">
        <f t="shared" si="2"/>
        <v>107</v>
      </c>
      <c r="S35" s="124">
        <f t="shared" si="2"/>
        <v>163</v>
      </c>
      <c r="T35" s="124">
        <f t="shared" si="2"/>
        <v>142.5</v>
      </c>
      <c r="U35" s="124">
        <f t="shared" si="2"/>
        <v>109.5</v>
      </c>
      <c r="V35" s="124">
        <f t="shared" si="2"/>
        <v>1350</v>
      </c>
    </row>
    <row r="36" spans="1:22" x14ac:dyDescent="0.35">
      <c r="A36" s="115" t="s">
        <v>78</v>
      </c>
      <c r="B36" s="128">
        <f>AVERAGE(B5:B34)</f>
        <v>2.6666666666666665</v>
      </c>
      <c r="C36" s="128">
        <f t="shared" ref="C36:J36" si="3">AVERAGE(C5:C34)</f>
        <v>2.4666666666666668</v>
      </c>
      <c r="D36" s="128">
        <f t="shared" si="3"/>
        <v>1.8333333333333333</v>
      </c>
      <c r="E36" s="128">
        <f t="shared" si="3"/>
        <v>3</v>
      </c>
      <c r="F36" s="128">
        <f t="shared" si="3"/>
        <v>2.3333333333333335</v>
      </c>
      <c r="G36" s="128">
        <f t="shared" si="3"/>
        <v>1.6666666666666667</v>
      </c>
      <c r="H36" s="128">
        <f t="shared" si="3"/>
        <v>2.2666666666666666</v>
      </c>
      <c r="I36" s="128">
        <f t="shared" si="3"/>
        <v>2.0666666666666669</v>
      </c>
      <c r="J36" s="128">
        <f t="shared" si="3"/>
        <v>1.6666666666666667</v>
      </c>
      <c r="L36" s="131" t="s">
        <v>78</v>
      </c>
      <c r="M36" s="124">
        <f>AVERAGE(M5:M34)</f>
        <v>6</v>
      </c>
      <c r="N36" s="124">
        <f t="shared" ref="N36:U36" si="4">AVERAGE(N5:N34)</f>
        <v>5.7833333333333332</v>
      </c>
      <c r="O36" s="124">
        <f t="shared" si="4"/>
        <v>4.0999999999999996</v>
      </c>
      <c r="P36" s="124">
        <f t="shared" si="4"/>
        <v>6.583333333333333</v>
      </c>
      <c r="Q36" s="124">
        <f t="shared" si="4"/>
        <v>5.1333333333333337</v>
      </c>
      <c r="R36" s="124">
        <f t="shared" si="4"/>
        <v>3.5666666666666669</v>
      </c>
      <c r="S36" s="124">
        <f t="shared" si="4"/>
        <v>5.4333333333333336</v>
      </c>
      <c r="T36" s="124">
        <f t="shared" si="4"/>
        <v>4.75</v>
      </c>
      <c r="U36" s="124">
        <f t="shared" si="4"/>
        <v>3.65</v>
      </c>
      <c r="V36" s="143"/>
    </row>
    <row r="38" spans="1:22" x14ac:dyDescent="0.35">
      <c r="B38">
        <v>2</v>
      </c>
      <c r="C38">
        <v>2</v>
      </c>
      <c r="D38">
        <v>1</v>
      </c>
      <c r="E38">
        <v>4</v>
      </c>
      <c r="F38">
        <v>2</v>
      </c>
      <c r="G38">
        <v>1</v>
      </c>
      <c r="I38">
        <v>2</v>
      </c>
      <c r="J38">
        <v>1</v>
      </c>
    </row>
    <row r="40" spans="1:22" x14ac:dyDescent="0.35">
      <c r="L40" t="s">
        <v>114</v>
      </c>
    </row>
    <row r="45" spans="1:22" x14ac:dyDescent="0.35">
      <c r="L45" t="s">
        <v>115</v>
      </c>
      <c r="M45">
        <f>(12/((Y5*Y4)*(Y4+1))*SUMSQ(M35:U35)-3*(Y5)*(Y4+1))</f>
        <v>36.302222222222213</v>
      </c>
      <c r="Q45" t="s">
        <v>116</v>
      </c>
      <c r="R45" t="s">
        <v>117</v>
      </c>
    </row>
    <row r="46" spans="1:22" x14ac:dyDescent="0.35">
      <c r="L46" t="s">
        <v>118</v>
      </c>
      <c r="M46">
        <f>_xlfn.CHISQ.INV.RT(0.05,8)</f>
        <v>15.507313055865453</v>
      </c>
      <c r="N46" t="s">
        <v>119</v>
      </c>
      <c r="Q46" t="s">
        <v>120</v>
      </c>
    </row>
    <row r="48" spans="1:22" x14ac:dyDescent="0.35">
      <c r="L48" t="s">
        <v>121</v>
      </c>
    </row>
    <row r="49" spans="12:12" x14ac:dyDescent="0.35">
      <c r="L49" t="s">
        <v>136</v>
      </c>
    </row>
    <row r="53" spans="12:12" x14ac:dyDescent="0.35">
      <c r="L53" t="s">
        <v>121</v>
      </c>
    </row>
    <row r="54" spans="12:12" x14ac:dyDescent="0.35">
      <c r="L54" t="s">
        <v>125</v>
      </c>
    </row>
    <row r="57" spans="12:12" x14ac:dyDescent="0.35">
      <c r="L57" t="s">
        <v>126</v>
      </c>
    </row>
    <row r="58" spans="12:12" x14ac:dyDescent="0.35">
      <c r="L58" t="s">
        <v>127</v>
      </c>
    </row>
    <row r="59" spans="12:12" x14ac:dyDescent="0.35">
      <c r="L59" t="s">
        <v>128</v>
      </c>
    </row>
    <row r="61" spans="12:12" x14ac:dyDescent="0.35">
      <c r="L61" t="s">
        <v>129</v>
      </c>
    </row>
    <row r="64" spans="12:12" ht="30" x14ac:dyDescent="0.6">
      <c r="L64" s="133" t="s">
        <v>130</v>
      </c>
    </row>
    <row r="65" spans="12:12" x14ac:dyDescent="0.35">
      <c r="L65" t="s">
        <v>131</v>
      </c>
    </row>
    <row r="84" spans="12:16" x14ac:dyDescent="0.35">
      <c r="L84" t="s">
        <v>132</v>
      </c>
    </row>
    <row r="86" spans="12:16" x14ac:dyDescent="0.35">
      <c r="L86" t="s">
        <v>133</v>
      </c>
      <c r="N86">
        <f>(1.649*SQRT((Y5*Y4)*(Y4+1)/6))</f>
        <v>34.980572465298508</v>
      </c>
    </row>
    <row r="89" spans="12:16" ht="29" x14ac:dyDescent="0.35">
      <c r="L89" s="134" t="s">
        <v>134</v>
      </c>
      <c r="O89" s="135" t="s">
        <v>135</v>
      </c>
      <c r="P89" s="135" t="s">
        <v>135</v>
      </c>
    </row>
    <row r="91" spans="12:16" x14ac:dyDescent="0.35">
      <c r="L91" s="91">
        <v>107</v>
      </c>
      <c r="M91" t="s">
        <v>101</v>
      </c>
      <c r="O91" s="91">
        <f>L91+N86</f>
        <v>141.98057246529851</v>
      </c>
    </row>
    <row r="92" spans="12:16" x14ac:dyDescent="0.35">
      <c r="L92" s="91">
        <v>109.5</v>
      </c>
      <c r="M92" t="s">
        <v>106</v>
      </c>
    </row>
    <row r="93" spans="12:16" x14ac:dyDescent="0.35">
      <c r="L93" s="91">
        <v>123</v>
      </c>
      <c r="M93" t="s">
        <v>106</v>
      </c>
    </row>
    <row r="94" spans="12:16" x14ac:dyDescent="0.35">
      <c r="L94" s="91">
        <v>142.5</v>
      </c>
      <c r="M94" t="s">
        <v>102</v>
      </c>
      <c r="O94" s="91">
        <f>L94+N86</f>
        <v>177.48057246529851</v>
      </c>
      <c r="P94" s="91">
        <f>L94-N86</f>
        <v>107.51942753470149</v>
      </c>
    </row>
    <row r="95" spans="12:16" x14ac:dyDescent="0.35">
      <c r="L95" s="91">
        <v>154</v>
      </c>
      <c r="M95" t="s">
        <v>103</v>
      </c>
    </row>
    <row r="96" spans="12:16" x14ac:dyDescent="0.35">
      <c r="L96" s="91">
        <v>163</v>
      </c>
      <c r="M96" t="s">
        <v>103</v>
      </c>
    </row>
    <row r="97" spans="12:16" x14ac:dyDescent="0.35">
      <c r="L97" s="91">
        <v>173.5</v>
      </c>
      <c r="M97" t="s">
        <v>103</v>
      </c>
    </row>
    <row r="98" spans="12:16" x14ac:dyDescent="0.35">
      <c r="L98" s="91">
        <v>180</v>
      </c>
      <c r="M98" t="s">
        <v>104</v>
      </c>
      <c r="O98" s="91">
        <f>L98+N86</f>
        <v>214.98057246529851</v>
      </c>
      <c r="P98" s="91">
        <f>L98-N86</f>
        <v>145.01942753470149</v>
      </c>
    </row>
    <row r="99" spans="12:16" x14ac:dyDescent="0.35">
      <c r="L99" s="91">
        <v>197.5</v>
      </c>
      <c r="M99" t="s">
        <v>104</v>
      </c>
    </row>
  </sheetData>
  <mergeCells count="3">
    <mergeCell ref="B3:J3"/>
    <mergeCell ref="M3:U3"/>
    <mergeCell ref="V3:V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9"/>
  <sheetViews>
    <sheetView topLeftCell="A13" zoomScale="78" zoomScaleNormal="78" workbookViewId="0">
      <selection activeCell="C27" sqref="C27:D36"/>
    </sheetView>
  </sheetViews>
  <sheetFormatPr defaultRowHeight="14.5" x14ac:dyDescent="0.35"/>
  <cols>
    <col min="3" max="3" width="14.26953125" customWidth="1"/>
    <col min="4" max="4" width="13.90625" customWidth="1"/>
    <col min="5" max="5" width="11.08984375" customWidth="1"/>
    <col min="6" max="6" width="11.90625" customWidth="1"/>
    <col min="7" max="7" width="11.36328125" customWidth="1"/>
    <col min="8" max="8" width="10.90625" customWidth="1"/>
    <col min="9" max="9" width="11.7265625" customWidth="1"/>
    <col min="10" max="10" width="11.26953125" customWidth="1"/>
    <col min="12" max="12" width="13.1796875" customWidth="1"/>
    <col min="14" max="14" width="10.6328125" customWidth="1"/>
    <col min="19" max="19" width="10.7265625" customWidth="1"/>
  </cols>
  <sheetData>
    <row r="1" spans="2:16" ht="15" thickBot="1" x14ac:dyDescent="0.4"/>
    <row r="2" spans="2:16" ht="15" thickBot="1" x14ac:dyDescent="0.4">
      <c r="B2" s="102" t="s">
        <v>0</v>
      </c>
      <c r="C2" s="102" t="s">
        <v>1</v>
      </c>
      <c r="D2" s="149" t="s">
        <v>2</v>
      </c>
      <c r="E2" s="150"/>
      <c r="F2" s="151"/>
      <c r="G2" s="102" t="s">
        <v>16</v>
      </c>
      <c r="H2" s="102" t="s">
        <v>15</v>
      </c>
      <c r="I2" s="99" t="s">
        <v>98</v>
      </c>
      <c r="K2" s="61" t="s">
        <v>56</v>
      </c>
      <c r="L2" s="62">
        <v>9</v>
      </c>
      <c r="M2" s="60"/>
      <c r="N2" s="60"/>
      <c r="O2" s="60"/>
      <c r="P2" s="60"/>
    </row>
    <row r="3" spans="2:16" ht="15" thickBot="1" x14ac:dyDescent="0.4">
      <c r="B3" s="102"/>
      <c r="C3" s="102"/>
      <c r="D3" s="102">
        <v>1</v>
      </c>
      <c r="E3" s="102">
        <v>2</v>
      </c>
      <c r="F3" s="102">
        <v>3</v>
      </c>
      <c r="G3" s="102"/>
      <c r="H3" s="102"/>
      <c r="I3" s="100"/>
      <c r="K3" s="61" t="s">
        <v>57</v>
      </c>
      <c r="L3" s="62">
        <v>3</v>
      </c>
      <c r="M3" s="60"/>
      <c r="N3" s="60"/>
      <c r="O3" s="60"/>
    </row>
    <row r="4" spans="2:16" ht="16" thickBot="1" x14ac:dyDescent="0.4">
      <c r="B4" s="30">
        <v>1</v>
      </c>
      <c r="C4" s="3" t="s">
        <v>6</v>
      </c>
      <c r="D4" s="110">
        <v>8.6999999999999993</v>
      </c>
      <c r="E4" s="110">
        <v>3.57</v>
      </c>
      <c r="F4" s="110">
        <v>8</v>
      </c>
      <c r="G4" s="110">
        <f>SUM(D4:F4)</f>
        <v>20.27</v>
      </c>
      <c r="H4" s="110">
        <f>AVERAGE(D4:F4)</f>
        <v>6.7566666666666668</v>
      </c>
      <c r="I4" s="63">
        <f>STDEV(D4:F4)</f>
        <v>2.7818399187108747</v>
      </c>
      <c r="K4" s="60"/>
      <c r="L4" s="60"/>
      <c r="M4" s="60"/>
      <c r="N4" s="60"/>
      <c r="O4" s="60"/>
    </row>
    <row r="5" spans="2:16" ht="15.5" customHeight="1" thickBot="1" x14ac:dyDescent="0.4">
      <c r="B5" s="30">
        <v>2</v>
      </c>
      <c r="C5" s="3" t="s">
        <v>7</v>
      </c>
      <c r="D5" s="110">
        <v>9.09</v>
      </c>
      <c r="E5" s="110">
        <v>7.41</v>
      </c>
      <c r="F5" s="110">
        <v>6.9</v>
      </c>
      <c r="G5" s="110">
        <f t="shared" ref="G5:G12" si="0">SUM(D5:F5)</f>
        <v>23.4</v>
      </c>
      <c r="H5" s="110">
        <f t="shared" ref="H5:H12" si="1">AVERAGE(D5:F5)</f>
        <v>7.8</v>
      </c>
      <c r="I5" s="63">
        <f t="shared" ref="I5:I12" si="2">STDEV(D5:F5)</f>
        <v>1.1459057552870655</v>
      </c>
      <c r="K5" s="61" t="s">
        <v>58</v>
      </c>
      <c r="L5" s="64">
        <f>(G13^2)/(L2*L3)</f>
        <v>610.75600833333317</v>
      </c>
      <c r="M5" s="60"/>
      <c r="N5" s="60"/>
      <c r="O5" s="60"/>
    </row>
    <row r="6" spans="2:16" ht="15.5" customHeight="1" thickBot="1" x14ac:dyDescent="0.4">
      <c r="B6" s="30">
        <v>3</v>
      </c>
      <c r="C6" s="3" t="s">
        <v>8</v>
      </c>
      <c r="D6" s="110">
        <v>3.33</v>
      </c>
      <c r="E6" s="110">
        <v>4</v>
      </c>
      <c r="F6" s="110">
        <v>3.3</v>
      </c>
      <c r="G6" s="110">
        <f t="shared" si="0"/>
        <v>10.629999999999999</v>
      </c>
      <c r="H6" s="110">
        <f t="shared" si="1"/>
        <v>3.543333333333333</v>
      </c>
      <c r="I6" s="63">
        <f t="shared" si="2"/>
        <v>0.39576929306520658</v>
      </c>
      <c r="K6" s="61" t="s">
        <v>59</v>
      </c>
      <c r="L6" s="64">
        <f>SUMSQ(D4:F12)-L5</f>
        <v>175.95661666666706</v>
      </c>
      <c r="M6" s="60"/>
      <c r="N6" s="60"/>
      <c r="O6" s="60"/>
    </row>
    <row r="7" spans="2:16" ht="15.5" customHeight="1" thickBot="1" x14ac:dyDescent="0.4">
      <c r="B7" s="30">
        <v>4</v>
      </c>
      <c r="C7" s="3" t="s">
        <v>9</v>
      </c>
      <c r="D7" s="110">
        <v>8</v>
      </c>
      <c r="E7" s="110">
        <v>4</v>
      </c>
      <c r="F7" s="110">
        <v>2.94</v>
      </c>
      <c r="G7" s="110">
        <f t="shared" si="0"/>
        <v>14.94</v>
      </c>
      <c r="H7" s="110">
        <f t="shared" si="1"/>
        <v>4.9799999999999995</v>
      </c>
      <c r="I7" s="63">
        <f t="shared" si="2"/>
        <v>2.6685576628583454</v>
      </c>
      <c r="K7" s="61" t="s">
        <v>60</v>
      </c>
      <c r="L7" s="64">
        <f>(SUMSQ(D13:F13)/9)-L5</f>
        <v>1.6329055555556806</v>
      </c>
      <c r="M7" s="60"/>
      <c r="N7" s="60"/>
      <c r="O7" s="60"/>
    </row>
    <row r="8" spans="2:16" ht="15.5" customHeight="1" thickBot="1" x14ac:dyDescent="0.4">
      <c r="B8" s="30">
        <v>5</v>
      </c>
      <c r="C8" s="3" t="s">
        <v>10</v>
      </c>
      <c r="D8" s="110">
        <f>E8+F8/2</f>
        <v>1.5149999999999999</v>
      </c>
      <c r="E8" s="110">
        <v>0</v>
      </c>
      <c r="F8" s="110">
        <v>3.03</v>
      </c>
      <c r="G8" s="110">
        <f t="shared" si="0"/>
        <v>4.5449999999999999</v>
      </c>
      <c r="H8" s="110">
        <f t="shared" si="1"/>
        <v>1.5149999999999999</v>
      </c>
      <c r="I8" s="63">
        <f t="shared" si="2"/>
        <v>1.5149999999999999</v>
      </c>
      <c r="K8" s="61" t="s">
        <v>61</v>
      </c>
      <c r="L8" s="64">
        <f>(SUMSQ(G4:G12)/L3)-L5</f>
        <v>86.015100000000189</v>
      </c>
      <c r="M8" s="60"/>
      <c r="N8" s="60"/>
      <c r="O8" s="60"/>
    </row>
    <row r="9" spans="2:16" ht="15.5" customHeight="1" thickBot="1" x14ac:dyDescent="0.4">
      <c r="B9" s="30">
        <v>6</v>
      </c>
      <c r="C9" s="3" t="s">
        <v>11</v>
      </c>
      <c r="D9" s="110">
        <v>0</v>
      </c>
      <c r="E9" s="110">
        <v>5.88</v>
      </c>
      <c r="F9" s="110">
        <v>7.69</v>
      </c>
      <c r="G9" s="110">
        <f t="shared" si="0"/>
        <v>13.57</v>
      </c>
      <c r="H9" s="110">
        <f t="shared" si="1"/>
        <v>4.5233333333333334</v>
      </c>
      <c r="I9" s="63">
        <f t="shared" si="2"/>
        <v>4.0205016270775626</v>
      </c>
      <c r="K9" s="65" t="s">
        <v>62</v>
      </c>
      <c r="L9" s="66">
        <f>L6-L7-L8</f>
        <v>88.30861111111119</v>
      </c>
      <c r="M9" s="60"/>
      <c r="N9" s="60"/>
      <c r="O9" s="60"/>
    </row>
    <row r="10" spans="2:16" ht="15.5" customHeight="1" thickBot="1" x14ac:dyDescent="0.4">
      <c r="B10" s="30">
        <v>7</v>
      </c>
      <c r="C10" s="3" t="s">
        <v>12</v>
      </c>
      <c r="D10" s="110">
        <v>2.78</v>
      </c>
      <c r="E10" s="110">
        <v>3.45</v>
      </c>
      <c r="F10" s="110">
        <v>6.67</v>
      </c>
      <c r="G10" s="110">
        <f t="shared" si="0"/>
        <v>12.9</v>
      </c>
      <c r="H10" s="110">
        <f t="shared" si="1"/>
        <v>4.3</v>
      </c>
      <c r="I10" s="63">
        <f t="shared" si="2"/>
        <v>2.0796393918177256</v>
      </c>
      <c r="K10" s="61" t="s">
        <v>79</v>
      </c>
      <c r="L10" s="64">
        <f>(SUMSQ(O17:O19)/L2)-L5</f>
        <v>25.582505555555713</v>
      </c>
      <c r="M10" s="60"/>
      <c r="N10" s="60"/>
      <c r="O10" s="60"/>
    </row>
    <row r="11" spans="2:16" ht="15.5" customHeight="1" thickBot="1" x14ac:dyDescent="0.4">
      <c r="B11" s="30">
        <v>8</v>
      </c>
      <c r="C11" s="3" t="s">
        <v>13</v>
      </c>
      <c r="D11" s="110">
        <v>6.9</v>
      </c>
      <c r="E11" s="110">
        <v>7.69</v>
      </c>
      <c r="F11" s="110">
        <v>3.23</v>
      </c>
      <c r="G11" s="110">
        <f t="shared" si="0"/>
        <v>17.82</v>
      </c>
      <c r="H11" s="110">
        <f t="shared" si="1"/>
        <v>5.94</v>
      </c>
      <c r="I11" s="63">
        <f t="shared" si="2"/>
        <v>2.3799369739554037</v>
      </c>
      <c r="K11" s="61" t="s">
        <v>80</v>
      </c>
      <c r="L11" s="64">
        <f>(SUMSQ(L20:N20)/9)-L5</f>
        <v>11.690538888889137</v>
      </c>
      <c r="M11" s="60"/>
      <c r="N11" s="60"/>
      <c r="O11" s="60"/>
    </row>
    <row r="12" spans="2:16" ht="15.5" customHeight="1" thickBot="1" x14ac:dyDescent="0.4">
      <c r="B12" s="30">
        <v>9</v>
      </c>
      <c r="C12" s="3" t="s">
        <v>14</v>
      </c>
      <c r="D12" s="110">
        <v>3.7</v>
      </c>
      <c r="E12" s="110">
        <v>3.7</v>
      </c>
      <c r="F12" s="110">
        <v>2.94</v>
      </c>
      <c r="G12" s="110">
        <f t="shared" si="0"/>
        <v>10.34</v>
      </c>
      <c r="H12" s="110">
        <f t="shared" si="1"/>
        <v>3.4466666666666668</v>
      </c>
      <c r="I12" s="63">
        <f t="shared" si="2"/>
        <v>0.43878620458411571</v>
      </c>
      <c r="K12" s="61" t="s">
        <v>81</v>
      </c>
      <c r="L12" s="64">
        <f>L8-L10-L11</f>
        <v>48.742055555555339</v>
      </c>
      <c r="M12" s="60"/>
      <c r="N12" s="60"/>
      <c r="O12" s="60"/>
      <c r="P12" s="60"/>
    </row>
    <row r="13" spans="2:16" ht="15.5" customHeight="1" x14ac:dyDescent="0.35">
      <c r="B13" s="103" t="s">
        <v>55</v>
      </c>
      <c r="C13" s="104"/>
      <c r="D13" s="111">
        <f>SUM(D4:D12)</f>
        <v>44.015000000000001</v>
      </c>
      <c r="E13" s="111">
        <f>SUM(E4:E12)</f>
        <v>39.700000000000003</v>
      </c>
      <c r="F13" s="111">
        <f>SUM(F4:F12)</f>
        <v>44.699999999999996</v>
      </c>
      <c r="G13" s="111">
        <f>SUM(G4:G12)</f>
        <v>128.41499999999999</v>
      </c>
      <c r="H13" s="36"/>
      <c r="I13" s="68"/>
      <c r="K13" s="60"/>
      <c r="L13" s="60"/>
      <c r="M13" s="60"/>
      <c r="N13" s="60"/>
      <c r="O13" s="60"/>
      <c r="P13" s="60"/>
    </row>
    <row r="14" spans="2:16" ht="15.5" customHeight="1" x14ac:dyDescent="0.35">
      <c r="K14" s="60"/>
      <c r="L14" s="60"/>
      <c r="M14" s="60"/>
      <c r="N14" s="60"/>
      <c r="O14" s="60"/>
      <c r="P14" s="60"/>
    </row>
    <row r="15" spans="2:16" ht="15" thickBot="1" x14ac:dyDescent="0.4">
      <c r="B15" s="34" t="s">
        <v>82</v>
      </c>
      <c r="C15" s="60"/>
      <c r="D15" s="82" t="s">
        <v>86</v>
      </c>
      <c r="E15" s="82" t="s">
        <v>83</v>
      </c>
      <c r="F15" s="82" t="s">
        <v>84</v>
      </c>
      <c r="G15" s="82" t="s">
        <v>85</v>
      </c>
      <c r="H15" s="60"/>
      <c r="I15" s="60"/>
      <c r="K15" s="33" t="s">
        <v>71</v>
      </c>
      <c r="L15" s="34"/>
      <c r="M15" s="60"/>
      <c r="N15" s="60"/>
      <c r="O15" s="60"/>
      <c r="P15" s="60"/>
    </row>
    <row r="16" spans="2:16" ht="15" thickBot="1" x14ac:dyDescent="0.4">
      <c r="B16" s="69" t="s">
        <v>63</v>
      </c>
      <c r="C16" s="69" t="s">
        <v>64</v>
      </c>
      <c r="D16" s="69" t="s">
        <v>65</v>
      </c>
      <c r="E16" s="69" t="s">
        <v>66</v>
      </c>
      <c r="F16" s="69" t="s">
        <v>67</v>
      </c>
      <c r="G16" s="69" t="s">
        <v>91</v>
      </c>
      <c r="H16" s="69" t="s">
        <v>97</v>
      </c>
      <c r="I16" s="69" t="s">
        <v>90</v>
      </c>
      <c r="K16" s="101" t="s">
        <v>69</v>
      </c>
      <c r="L16" s="101" t="s">
        <v>72</v>
      </c>
      <c r="M16" s="101" t="s">
        <v>73</v>
      </c>
      <c r="N16" s="101" t="s">
        <v>74</v>
      </c>
      <c r="O16" s="101" t="s">
        <v>55</v>
      </c>
      <c r="P16" s="101" t="s">
        <v>78</v>
      </c>
    </row>
    <row r="17" spans="2:16" ht="15" thickBot="1" x14ac:dyDescent="0.4">
      <c r="B17" s="70" t="s">
        <v>68</v>
      </c>
      <c r="C17" s="71">
        <f>L3-1</f>
        <v>2</v>
      </c>
      <c r="D17" s="72">
        <f>L7</f>
        <v>1.6329055555556806</v>
      </c>
      <c r="E17" s="72">
        <f t="shared" ref="E17:E23" si="3">D17/C17</f>
        <v>0.81645277777784031</v>
      </c>
      <c r="F17" s="72">
        <f>E17/E22</f>
        <v>0.14792718716874709</v>
      </c>
      <c r="G17" s="64">
        <f>FINV(0.05,C17,C22)</f>
        <v>3.6337234675916301</v>
      </c>
      <c r="H17" s="62">
        <f>FINV(0.01,C17,C22)</f>
        <v>6.2262352803113821</v>
      </c>
      <c r="I17" s="62" t="str">
        <f>IF(F17&lt;G17,"tn",IF(F17&lt;H17,"*","**"))</f>
        <v>tn</v>
      </c>
      <c r="K17" s="101" t="s">
        <v>75</v>
      </c>
      <c r="L17" s="73">
        <f>G4</f>
        <v>20.27</v>
      </c>
      <c r="M17" s="73">
        <f>G5</f>
        <v>23.4</v>
      </c>
      <c r="N17" s="73">
        <f>G6</f>
        <v>10.629999999999999</v>
      </c>
      <c r="O17" s="73">
        <f>SUM(L17:N17)</f>
        <v>54.3</v>
      </c>
      <c r="P17" s="73">
        <f>AVERAGE(L17:N17)</f>
        <v>18.099999999999998</v>
      </c>
    </row>
    <row r="18" spans="2:16" ht="15" thickBot="1" x14ac:dyDescent="0.4">
      <c r="B18" s="70" t="s">
        <v>69</v>
      </c>
      <c r="C18" s="71">
        <f>L2-1</f>
        <v>8</v>
      </c>
      <c r="D18" s="72">
        <f>L8</f>
        <v>86.015100000000189</v>
      </c>
      <c r="E18" s="72">
        <f t="shared" si="3"/>
        <v>10.751887500000024</v>
      </c>
      <c r="F18" s="72">
        <f>E18/E22</f>
        <v>1.9480569090091278</v>
      </c>
      <c r="G18" s="64">
        <f>FINV(0.05,C18,C22)</f>
        <v>2.5910961798744014</v>
      </c>
      <c r="H18" s="62">
        <f>FINV(0.01,C18,C22)</f>
        <v>3.8895721399261927</v>
      </c>
      <c r="I18" s="62" t="str">
        <f>IF(F18&lt;G18,"tn",IF(F18&lt;H18,"*","**"))</f>
        <v>tn</v>
      </c>
      <c r="K18" s="101" t="s">
        <v>76</v>
      </c>
      <c r="L18" s="73">
        <f>G7</f>
        <v>14.94</v>
      </c>
      <c r="M18" s="73">
        <f>G8</f>
        <v>4.5449999999999999</v>
      </c>
      <c r="N18" s="73">
        <f>G9</f>
        <v>13.57</v>
      </c>
      <c r="O18" s="73">
        <f>SUM(L18:N18)</f>
        <v>33.055</v>
      </c>
      <c r="P18" s="73">
        <f>AVERAGE(L18:N18)</f>
        <v>11.018333333333333</v>
      </c>
    </row>
    <row r="19" spans="2:16" ht="15" thickBot="1" x14ac:dyDescent="0.4">
      <c r="B19" s="70" t="s">
        <v>87</v>
      </c>
      <c r="C19" s="71">
        <v>2</v>
      </c>
      <c r="D19" s="72">
        <f>L10</f>
        <v>25.582505555555713</v>
      </c>
      <c r="E19" s="72">
        <f t="shared" si="3"/>
        <v>12.791252777777856</v>
      </c>
      <c r="F19" s="72">
        <f>E19/E22</f>
        <v>2.3175547873461562</v>
      </c>
      <c r="G19" s="64">
        <f>FINV(0.05,C19,C22)</f>
        <v>3.6337234675916301</v>
      </c>
      <c r="H19" s="62">
        <f>FINV(0.01,C19,C22)</f>
        <v>6.2262352803113821</v>
      </c>
      <c r="I19" s="62" t="str">
        <f>IF(F19&lt;G19,"tn",IF(F19&lt;H19,"*","**"))</f>
        <v>tn</v>
      </c>
      <c r="K19" s="101" t="s">
        <v>77</v>
      </c>
      <c r="L19" s="73">
        <f>G10</f>
        <v>12.9</v>
      </c>
      <c r="M19" s="73">
        <f>G11</f>
        <v>17.82</v>
      </c>
      <c r="N19" s="73">
        <f>G12</f>
        <v>10.34</v>
      </c>
      <c r="O19" s="73">
        <f>SUM(L19:N19)</f>
        <v>41.06</v>
      </c>
      <c r="P19" s="73">
        <f>AVERAGE(L19:N19)</f>
        <v>13.686666666666667</v>
      </c>
    </row>
    <row r="20" spans="2:16" ht="15" thickBot="1" x14ac:dyDescent="0.4">
      <c r="B20" s="70" t="s">
        <v>88</v>
      </c>
      <c r="C20" s="71">
        <v>2</v>
      </c>
      <c r="D20" s="72">
        <f>L11</f>
        <v>11.690538888889137</v>
      </c>
      <c r="E20" s="72">
        <f t="shared" si="3"/>
        <v>5.8452694444445683</v>
      </c>
      <c r="F20" s="72">
        <f>E20/E22</f>
        <v>1.0590621903614748</v>
      </c>
      <c r="G20" s="64">
        <f>FINV(0.05,C20,C22)</f>
        <v>3.6337234675916301</v>
      </c>
      <c r="H20" s="62">
        <f>FINV(0.01,C20,C22)</f>
        <v>6.2262352803113821</v>
      </c>
      <c r="I20" s="62" t="str">
        <f>IF(F20&lt;G20,"tn",IF(F20&lt;H20,"*","**"))</f>
        <v>tn</v>
      </c>
      <c r="K20" s="101" t="s">
        <v>55</v>
      </c>
      <c r="L20" s="73">
        <f>SUM(L17:L19)</f>
        <v>48.11</v>
      </c>
      <c r="M20" s="73">
        <f>SUM(M17:M19)</f>
        <v>45.765000000000001</v>
      </c>
      <c r="N20" s="73">
        <f>SUM(N17:N19)</f>
        <v>34.54</v>
      </c>
      <c r="O20" s="73">
        <f>SUM(O17:O19)</f>
        <v>128.41499999999999</v>
      </c>
      <c r="P20" s="74"/>
    </row>
    <row r="21" spans="2:16" ht="15" thickBot="1" x14ac:dyDescent="0.4">
      <c r="B21" s="70" t="s">
        <v>89</v>
      </c>
      <c r="C21" s="71">
        <f>C19*C20</f>
        <v>4</v>
      </c>
      <c r="D21" s="72">
        <f>L12</f>
        <v>48.742055555555339</v>
      </c>
      <c r="E21" s="72">
        <f t="shared" si="3"/>
        <v>12.185513888888835</v>
      </c>
      <c r="F21" s="72">
        <f>E21/E22</f>
        <v>2.2078053291644397</v>
      </c>
      <c r="G21" s="64">
        <f>FINV(0.05,C21,C22)</f>
        <v>3.0069172799243447</v>
      </c>
      <c r="H21" s="62">
        <f>FINV(0.01,C21,C22)</f>
        <v>4.772577999723211</v>
      </c>
      <c r="I21" s="62" t="str">
        <f>IF(F21&lt;G21,"tn",IF(F21&lt;H21,"*","**"))</f>
        <v>tn</v>
      </c>
      <c r="K21" s="101" t="s">
        <v>78</v>
      </c>
      <c r="L21" s="73">
        <f>AVERAGE(L17:L19)</f>
        <v>16.036666666666665</v>
      </c>
      <c r="M21" s="73">
        <f>AVERAGE(M17:M19)</f>
        <v>15.255000000000001</v>
      </c>
      <c r="N21" s="73">
        <f>AVERAGE(N17:N19)</f>
        <v>11.513333333333334</v>
      </c>
      <c r="O21" s="74"/>
      <c r="P21" s="74"/>
    </row>
    <row r="22" spans="2:16" ht="15" thickBot="1" x14ac:dyDescent="0.4">
      <c r="B22" s="70" t="s">
        <v>70</v>
      </c>
      <c r="C22" s="71">
        <f>(L3-1)*(L2-1)</f>
        <v>16</v>
      </c>
      <c r="D22" s="72">
        <f>L9</f>
        <v>88.30861111111119</v>
      </c>
      <c r="E22" s="72">
        <f t="shared" si="3"/>
        <v>5.5192881944444494</v>
      </c>
      <c r="F22" s="75"/>
      <c r="G22" s="76"/>
      <c r="H22" s="77"/>
      <c r="I22" s="77"/>
      <c r="K22" s="60"/>
      <c r="L22" s="60"/>
      <c r="M22" s="60"/>
      <c r="N22" s="60"/>
      <c r="O22" s="60"/>
      <c r="P22" s="60"/>
    </row>
    <row r="23" spans="2:16" ht="15.5" customHeight="1" thickBot="1" x14ac:dyDescent="0.4">
      <c r="B23" s="70" t="s">
        <v>55</v>
      </c>
      <c r="C23" s="71">
        <f>(L2*L3)-1</f>
        <v>26</v>
      </c>
      <c r="D23" s="72">
        <f>L6</f>
        <v>175.95661666666706</v>
      </c>
      <c r="E23" s="78">
        <f t="shared" si="3"/>
        <v>6.7675621794871947</v>
      </c>
      <c r="F23" s="75"/>
      <c r="G23" s="76"/>
      <c r="H23" s="77"/>
      <c r="I23" s="77"/>
    </row>
    <row r="29" spans="2:16" x14ac:dyDescent="0.35">
      <c r="B29" s="7"/>
    </row>
  </sheetData>
  <mergeCells count="1">
    <mergeCell ref="D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6"/>
  <sheetViews>
    <sheetView topLeftCell="A10" zoomScale="62" zoomScaleNormal="62" workbookViewId="0">
      <selection activeCell="A27" sqref="A27:C29"/>
    </sheetView>
  </sheetViews>
  <sheetFormatPr defaultRowHeight="14.5" x14ac:dyDescent="0.35"/>
  <cols>
    <col min="3" max="3" width="15" customWidth="1"/>
    <col min="9" max="9" width="10.6328125" customWidth="1"/>
  </cols>
  <sheetData>
    <row r="1" spans="2:19" ht="15" thickBot="1" x14ac:dyDescent="0.4"/>
    <row r="2" spans="2:19" ht="15" thickBot="1" x14ac:dyDescent="0.4">
      <c r="B2" s="148" t="s">
        <v>0</v>
      </c>
      <c r="C2" s="148" t="s">
        <v>1</v>
      </c>
      <c r="D2" s="148" t="s">
        <v>2</v>
      </c>
      <c r="E2" s="148"/>
      <c r="F2" s="148"/>
      <c r="G2" s="148" t="s">
        <v>16</v>
      </c>
      <c r="H2" s="148" t="s">
        <v>15</v>
      </c>
      <c r="I2" s="152" t="s">
        <v>98</v>
      </c>
      <c r="K2" s="23" t="s">
        <v>56</v>
      </c>
      <c r="L2" s="6">
        <v>9</v>
      </c>
    </row>
    <row r="3" spans="2:19" ht="15" thickBot="1" x14ac:dyDescent="0.4">
      <c r="B3" s="148"/>
      <c r="C3" s="148"/>
      <c r="D3" s="56" t="s">
        <v>3</v>
      </c>
      <c r="E3" s="56" t="s">
        <v>4</v>
      </c>
      <c r="F3" s="56" t="s">
        <v>5</v>
      </c>
      <c r="G3" s="148"/>
      <c r="H3" s="148"/>
      <c r="I3" s="153"/>
      <c r="K3" s="23" t="s">
        <v>57</v>
      </c>
      <c r="L3" s="6">
        <v>3</v>
      </c>
    </row>
    <row r="4" spans="2:19" ht="15" thickBot="1" x14ac:dyDescent="0.4">
      <c r="B4" s="57">
        <v>1</v>
      </c>
      <c r="C4" s="57" t="s">
        <v>6</v>
      </c>
      <c r="D4" s="58">
        <v>50.48</v>
      </c>
      <c r="E4" s="58">
        <v>50.06</v>
      </c>
      <c r="F4" s="58">
        <v>50.27</v>
      </c>
      <c r="G4" s="19">
        <f>SUM(D4:F4)</f>
        <v>150.81</v>
      </c>
      <c r="H4" s="19">
        <f>AVERAGE(D4:F4)</f>
        <v>50.27</v>
      </c>
      <c r="I4" s="8">
        <f>STDEV(D4:F4)</f>
        <v>0.2099999999999973</v>
      </c>
    </row>
    <row r="5" spans="2:19" ht="15" thickBot="1" x14ac:dyDescent="0.4">
      <c r="B5" s="57">
        <v>2</v>
      </c>
      <c r="C5" s="57" t="s">
        <v>7</v>
      </c>
      <c r="D5" s="58">
        <v>39</v>
      </c>
      <c r="E5" s="58">
        <v>49.66</v>
      </c>
      <c r="F5" s="58">
        <v>53.66</v>
      </c>
      <c r="G5" s="19">
        <f t="shared" ref="G5:G12" si="0">SUM(D5:F5)</f>
        <v>142.32</v>
      </c>
      <c r="H5" s="19">
        <f t="shared" ref="H5:H12" si="1">AVERAGE(D5:F5)</f>
        <v>47.44</v>
      </c>
      <c r="I5" s="8">
        <f t="shared" ref="I5:I12" si="2">STDEV(D5:F5)</f>
        <v>7.5779416730402547</v>
      </c>
      <c r="K5" s="23" t="s">
        <v>58</v>
      </c>
      <c r="L5" s="22">
        <f>(G13^2)/(L2*L3)</f>
        <v>63764.172299999991</v>
      </c>
    </row>
    <row r="6" spans="2:19" ht="15" thickBot="1" x14ac:dyDescent="0.4">
      <c r="B6" s="57">
        <v>3</v>
      </c>
      <c r="C6" s="57" t="s">
        <v>8</v>
      </c>
      <c r="D6" s="58">
        <v>49.88</v>
      </c>
      <c r="E6" s="58">
        <v>39.06</v>
      </c>
      <c r="F6" s="58">
        <v>60.92</v>
      </c>
      <c r="G6" s="19">
        <f t="shared" si="0"/>
        <v>149.86000000000001</v>
      </c>
      <c r="H6" s="19">
        <f t="shared" si="1"/>
        <v>49.95333333333334</v>
      </c>
      <c r="I6" s="8">
        <f t="shared" si="2"/>
        <v>10.930184505914486</v>
      </c>
      <c r="K6" s="23" t="s">
        <v>59</v>
      </c>
      <c r="L6" s="22">
        <f>SUMSQ(D4:F12)-L5</f>
        <v>571.11960000000545</v>
      </c>
    </row>
    <row r="7" spans="2:19" ht="15" thickBot="1" x14ac:dyDescent="0.4">
      <c r="B7" s="57">
        <v>4</v>
      </c>
      <c r="C7" s="57" t="s">
        <v>9</v>
      </c>
      <c r="D7" s="58">
        <v>46.64</v>
      </c>
      <c r="E7" s="58">
        <v>45.32</v>
      </c>
      <c r="F7" s="58">
        <v>47.29</v>
      </c>
      <c r="G7" s="19">
        <f t="shared" si="0"/>
        <v>139.25</v>
      </c>
      <c r="H7" s="19">
        <f t="shared" si="1"/>
        <v>46.416666666666664</v>
      </c>
      <c r="I7" s="8">
        <f t="shared" si="2"/>
        <v>1.0038094108611118</v>
      </c>
      <c r="K7" s="23" t="s">
        <v>60</v>
      </c>
      <c r="L7" s="22">
        <f>(SUMSQ(D13:F13)/9)-L5</f>
        <v>201.96926666668151</v>
      </c>
    </row>
    <row r="8" spans="2:19" ht="15" thickBot="1" x14ac:dyDescent="0.4">
      <c r="B8" s="57">
        <v>5</v>
      </c>
      <c r="C8" s="57" t="s">
        <v>10</v>
      </c>
      <c r="D8" s="58">
        <v>50.33</v>
      </c>
      <c r="E8" s="58">
        <v>41.01</v>
      </c>
      <c r="F8" s="58">
        <v>53.2</v>
      </c>
      <c r="G8" s="19">
        <f t="shared" si="0"/>
        <v>144.54000000000002</v>
      </c>
      <c r="H8" s="19">
        <f t="shared" si="1"/>
        <v>48.180000000000007</v>
      </c>
      <c r="I8" s="8">
        <f t="shared" si="2"/>
        <v>6.3730604892782345</v>
      </c>
      <c r="K8" s="23" t="s">
        <v>61</v>
      </c>
      <c r="L8" s="22">
        <f>(SUMSQ(G4:G12)/L3)-L5</f>
        <v>59.0966000000044</v>
      </c>
    </row>
    <row r="9" spans="2:19" ht="15" thickBot="1" x14ac:dyDescent="0.4">
      <c r="B9" s="57">
        <v>6</v>
      </c>
      <c r="C9" s="57" t="s">
        <v>11</v>
      </c>
      <c r="D9" s="58">
        <v>47.88</v>
      </c>
      <c r="E9" s="58">
        <v>45.79</v>
      </c>
      <c r="F9" s="58">
        <v>48.79</v>
      </c>
      <c r="G9" s="19">
        <f t="shared" si="0"/>
        <v>142.46</v>
      </c>
      <c r="H9" s="19">
        <f t="shared" si="1"/>
        <v>47.486666666666672</v>
      </c>
      <c r="I9" s="8">
        <f t="shared" si="2"/>
        <v>1.5381915788786957</v>
      </c>
      <c r="K9" s="37" t="s">
        <v>62</v>
      </c>
      <c r="L9" s="38">
        <f>L6-L7-L8</f>
        <v>310.05373333331954</v>
      </c>
    </row>
    <row r="10" spans="2:19" ht="15" thickBot="1" x14ac:dyDescent="0.4">
      <c r="B10" s="57">
        <v>7</v>
      </c>
      <c r="C10" s="57" t="s">
        <v>12</v>
      </c>
      <c r="D10" s="58">
        <v>47.4</v>
      </c>
      <c r="E10" s="58">
        <v>46.6</v>
      </c>
      <c r="F10" s="58">
        <v>51.58</v>
      </c>
      <c r="G10" s="19">
        <f t="shared" si="0"/>
        <v>145.57999999999998</v>
      </c>
      <c r="H10" s="19">
        <f t="shared" si="1"/>
        <v>48.526666666666664</v>
      </c>
      <c r="I10" s="8">
        <f t="shared" si="2"/>
        <v>2.6743472723887836</v>
      </c>
      <c r="K10" s="23" t="s">
        <v>79</v>
      </c>
      <c r="L10" s="22">
        <f>(SUMSQ(O17:O19)/L2)-L5</f>
        <v>20.609866666673042</v>
      </c>
    </row>
    <row r="11" spans="2:19" ht="15" thickBot="1" x14ac:dyDescent="0.4">
      <c r="B11" s="57">
        <v>8</v>
      </c>
      <c r="C11" s="57" t="s">
        <v>13</v>
      </c>
      <c r="D11" s="58">
        <v>51.99</v>
      </c>
      <c r="E11" s="58">
        <v>48.37</v>
      </c>
      <c r="F11" s="58">
        <v>53.37</v>
      </c>
      <c r="G11" s="19">
        <f t="shared" si="0"/>
        <v>153.72999999999999</v>
      </c>
      <c r="H11" s="19">
        <f t="shared" si="1"/>
        <v>51.243333333333332</v>
      </c>
      <c r="I11" s="8">
        <f t="shared" si="2"/>
        <v>2.5822729006310192</v>
      </c>
      <c r="K11" s="23" t="s">
        <v>80</v>
      </c>
      <c r="L11" s="22">
        <f>(SUMSQ(L20:N20)/9)-L5</f>
        <v>1.7312666666839505</v>
      </c>
    </row>
    <row r="12" spans="2:19" ht="15" thickBot="1" x14ac:dyDescent="0.4">
      <c r="B12" s="57">
        <v>9</v>
      </c>
      <c r="C12" s="57" t="s">
        <v>14</v>
      </c>
      <c r="D12" s="59">
        <v>51.36</v>
      </c>
      <c r="E12" s="59">
        <v>42.63</v>
      </c>
      <c r="F12" s="59">
        <v>49.57</v>
      </c>
      <c r="G12" s="19">
        <f t="shared" si="0"/>
        <v>143.56</v>
      </c>
      <c r="H12" s="19">
        <f t="shared" si="1"/>
        <v>47.853333333333332</v>
      </c>
      <c r="I12" s="8">
        <f t="shared" si="2"/>
        <v>4.6112290480232403</v>
      </c>
      <c r="K12" s="23" t="s">
        <v>81</v>
      </c>
      <c r="L12" s="22">
        <f>L8-L10-L11</f>
        <v>36.755466666647408</v>
      </c>
    </row>
    <row r="13" spans="2:19" x14ac:dyDescent="0.35">
      <c r="B13" s="154" t="s">
        <v>55</v>
      </c>
      <c r="C13" s="155"/>
      <c r="D13" s="21">
        <f>SUM(D4:D12)</f>
        <v>434.96</v>
      </c>
      <c r="E13" s="21">
        <f>SUM(E4:E12)</f>
        <v>408.5</v>
      </c>
      <c r="F13" s="21">
        <f>SUM(F4:F12)</f>
        <v>468.65000000000003</v>
      </c>
      <c r="G13" s="21">
        <f>SUM(G4:G12)</f>
        <v>1312.11</v>
      </c>
      <c r="H13" s="29"/>
      <c r="I13" s="31"/>
    </row>
    <row r="14" spans="2:19" x14ac:dyDescent="0.35">
      <c r="S14" s="20"/>
    </row>
    <row r="15" spans="2:19" ht="15" thickBot="1" x14ac:dyDescent="0.4">
      <c r="B15" s="34" t="s">
        <v>82</v>
      </c>
      <c r="D15" s="39" t="s">
        <v>86</v>
      </c>
      <c r="E15" s="39" t="s">
        <v>83</v>
      </c>
      <c r="F15" s="39" t="s">
        <v>84</v>
      </c>
      <c r="G15" s="39" t="s">
        <v>85</v>
      </c>
      <c r="K15" s="33" t="s">
        <v>71</v>
      </c>
      <c r="L15" s="34"/>
    </row>
    <row r="16" spans="2:19" ht="15" thickBot="1" x14ac:dyDescent="0.4">
      <c r="B16" s="26" t="s">
        <v>63</v>
      </c>
      <c r="C16" s="26" t="s">
        <v>64</v>
      </c>
      <c r="D16" s="26" t="s">
        <v>65</v>
      </c>
      <c r="E16" s="26" t="s">
        <v>66</v>
      </c>
      <c r="F16" s="26" t="s">
        <v>67</v>
      </c>
      <c r="G16" s="26" t="s">
        <v>91</v>
      </c>
      <c r="H16" s="26" t="s">
        <v>97</v>
      </c>
      <c r="I16" s="26" t="s">
        <v>90</v>
      </c>
      <c r="K16" s="45" t="s">
        <v>69</v>
      </c>
      <c r="L16" s="45" t="s">
        <v>72</v>
      </c>
      <c r="M16" s="45" t="s">
        <v>73</v>
      </c>
      <c r="N16" s="45" t="s">
        <v>74</v>
      </c>
      <c r="O16" s="45" t="s">
        <v>55</v>
      </c>
      <c r="P16" s="45" t="s">
        <v>78</v>
      </c>
    </row>
    <row r="17" spans="2:16" ht="15" thickBot="1" x14ac:dyDescent="0.4">
      <c r="B17" s="27" t="s">
        <v>68</v>
      </c>
      <c r="C17" s="24">
        <f>L3-1</f>
        <v>2</v>
      </c>
      <c r="D17" s="25">
        <f>L7</f>
        <v>201.96926666668151</v>
      </c>
      <c r="E17" s="25">
        <f t="shared" ref="E17:E23" si="3">D17/C17</f>
        <v>100.98463333334075</v>
      </c>
      <c r="F17" s="25">
        <f>E17/E22</f>
        <v>5.2112068316766722</v>
      </c>
      <c r="G17" s="22">
        <f>FINV(0.05,C17,C22)</f>
        <v>3.6337234675916301</v>
      </c>
      <c r="H17" s="6">
        <f>FINV(0.01,C17,C22)</f>
        <v>6.2262352803113821</v>
      </c>
      <c r="I17" s="6" t="str">
        <f>IF(F17&lt;G17,"tn",IF(F17&lt;H17,"*","**"))</f>
        <v>*</v>
      </c>
      <c r="K17" s="45" t="s">
        <v>75</v>
      </c>
      <c r="L17" s="35">
        <f>G4</f>
        <v>150.81</v>
      </c>
      <c r="M17" s="35">
        <f>G5</f>
        <v>142.32</v>
      </c>
      <c r="N17" s="35">
        <f>G6</f>
        <v>149.86000000000001</v>
      </c>
      <c r="O17" s="35">
        <f>SUM(L17:N17)</f>
        <v>442.99</v>
      </c>
      <c r="P17" s="35">
        <f>AVERAGE(L17:N17)</f>
        <v>147.66333333333333</v>
      </c>
    </row>
    <row r="18" spans="2:16" ht="15" thickBot="1" x14ac:dyDescent="0.4">
      <c r="B18" s="27" t="s">
        <v>69</v>
      </c>
      <c r="C18" s="24">
        <f>L2-1</f>
        <v>8</v>
      </c>
      <c r="D18" s="25">
        <f>L8</f>
        <v>59.0966000000044</v>
      </c>
      <c r="E18" s="25">
        <f t="shared" si="3"/>
        <v>7.3870750000005501</v>
      </c>
      <c r="F18" s="25">
        <f>E18/E22</f>
        <v>0.38120231202940114</v>
      </c>
      <c r="G18" s="22">
        <f>FINV(0.05,C18,C22)</f>
        <v>2.5910961798744014</v>
      </c>
      <c r="H18" s="6">
        <f>FINV(0.01,C18,C22)</f>
        <v>3.8895721399261927</v>
      </c>
      <c r="I18" s="6" t="str">
        <f>IF(F18&lt;G18,"tn",IF(F18&lt;H18,"*","**"))</f>
        <v>tn</v>
      </c>
      <c r="K18" s="45" t="s">
        <v>76</v>
      </c>
      <c r="L18" s="35">
        <f>G7</f>
        <v>139.25</v>
      </c>
      <c r="M18" s="35">
        <f>G8</f>
        <v>144.54000000000002</v>
      </c>
      <c r="N18" s="35">
        <f>G9</f>
        <v>142.46</v>
      </c>
      <c r="O18" s="35">
        <f>SUM(L18:N18)</f>
        <v>426.25</v>
      </c>
      <c r="P18" s="35">
        <f>AVERAGE(L18:N18)</f>
        <v>142.08333333333334</v>
      </c>
    </row>
    <row r="19" spans="2:16" ht="15" thickBot="1" x14ac:dyDescent="0.4">
      <c r="B19" s="27" t="s">
        <v>87</v>
      </c>
      <c r="C19" s="24">
        <v>2</v>
      </c>
      <c r="D19" s="25">
        <f>L10</f>
        <v>20.609866666673042</v>
      </c>
      <c r="E19" s="25">
        <f t="shared" si="3"/>
        <v>10.304933333336521</v>
      </c>
      <c r="F19" s="25">
        <f>E19/E22</f>
        <v>0.53177535248747743</v>
      </c>
      <c r="G19" s="22">
        <f>FINV(0.05,C19,C22)</f>
        <v>3.6337234675916301</v>
      </c>
      <c r="H19" s="6">
        <f>FINV(0.01,C19,C22)</f>
        <v>6.2262352803113821</v>
      </c>
      <c r="I19" s="6" t="str">
        <f>IF(F19&lt;G19,"tn",IF(F19&lt;H19,"*","**"))</f>
        <v>tn</v>
      </c>
      <c r="K19" s="45" t="s">
        <v>77</v>
      </c>
      <c r="L19" s="35">
        <f>G10</f>
        <v>145.57999999999998</v>
      </c>
      <c r="M19" s="35">
        <f>G11</f>
        <v>153.72999999999999</v>
      </c>
      <c r="N19" s="35">
        <f>G12</f>
        <v>143.56</v>
      </c>
      <c r="O19" s="35">
        <f>SUM(L19:N19)</f>
        <v>442.86999999999995</v>
      </c>
      <c r="P19" s="35">
        <f>AVERAGE(L19:N19)</f>
        <v>147.62333333333331</v>
      </c>
    </row>
    <row r="20" spans="2:16" ht="15" thickBot="1" x14ac:dyDescent="0.4">
      <c r="B20" s="27" t="s">
        <v>88</v>
      </c>
      <c r="C20" s="24">
        <v>2</v>
      </c>
      <c r="D20" s="25">
        <f>L11</f>
        <v>1.7312666666839505</v>
      </c>
      <c r="E20" s="25">
        <f t="shared" si="3"/>
        <v>0.86563333334197523</v>
      </c>
      <c r="F20" s="25">
        <f>E20/E22</f>
        <v>4.4670106644328599E-2</v>
      </c>
      <c r="G20" s="22">
        <f>FINV(0.05,C20,C22)</f>
        <v>3.6337234675916301</v>
      </c>
      <c r="H20" s="6">
        <f>FINV(0.01,C20,C22)</f>
        <v>6.2262352803113821</v>
      </c>
      <c r="I20" s="6" t="str">
        <f>IF(F20&lt;G20,"tn",IF(F20&lt;H20,"*","**"))</f>
        <v>tn</v>
      </c>
      <c r="K20" s="45" t="s">
        <v>55</v>
      </c>
      <c r="L20" s="35">
        <f>SUM(L17:L19)</f>
        <v>435.64</v>
      </c>
      <c r="M20" s="35">
        <f>SUM(M17:M19)</f>
        <v>440.59000000000003</v>
      </c>
      <c r="N20" s="35">
        <f>SUM(N17:N19)</f>
        <v>435.88000000000005</v>
      </c>
      <c r="O20" s="35">
        <f>SUM(O17:O19)</f>
        <v>1312.11</v>
      </c>
      <c r="P20" s="36"/>
    </row>
    <row r="21" spans="2:16" ht="15" thickBot="1" x14ac:dyDescent="0.4">
      <c r="B21" s="27" t="s">
        <v>89</v>
      </c>
      <c r="C21" s="24">
        <f>C19*C20</f>
        <v>4</v>
      </c>
      <c r="D21" s="25">
        <f>L12</f>
        <v>36.755466666647408</v>
      </c>
      <c r="E21" s="25">
        <f t="shared" si="3"/>
        <v>9.1888666666618519</v>
      </c>
      <c r="F21" s="25">
        <f>E21/E22</f>
        <v>0.47418189449289921</v>
      </c>
      <c r="G21" s="22">
        <f>FINV(0.05,C21,C22)</f>
        <v>3.0069172799243447</v>
      </c>
      <c r="H21" s="6">
        <f>FINV(0.01,C21,C22)</f>
        <v>4.772577999723211</v>
      </c>
      <c r="I21" s="6" t="str">
        <f>IF(F21&lt;G21,"tn",IF(F21&lt;H21,"*","**"))</f>
        <v>tn</v>
      </c>
      <c r="K21" s="45" t="s">
        <v>78</v>
      </c>
      <c r="L21" s="35">
        <f>AVERAGE(L17:L19)</f>
        <v>145.21333333333334</v>
      </c>
      <c r="M21" s="35">
        <f>AVERAGE(M17:M19)</f>
        <v>146.86333333333334</v>
      </c>
      <c r="N21" s="35">
        <f>AVERAGE(N17:N19)</f>
        <v>145.29333333333335</v>
      </c>
      <c r="O21" s="36"/>
      <c r="P21" s="36"/>
    </row>
    <row r="22" spans="2:16" ht="15" thickBot="1" x14ac:dyDescent="0.4">
      <c r="B22" s="27" t="s">
        <v>70</v>
      </c>
      <c r="C22" s="24">
        <f>(L3-1)*(L2-1)</f>
        <v>16</v>
      </c>
      <c r="D22" s="25">
        <f>L9</f>
        <v>310.05373333331954</v>
      </c>
      <c r="E22" s="25">
        <f t="shared" si="3"/>
        <v>19.378358333332471</v>
      </c>
      <c r="F22" s="28"/>
      <c r="G22" s="41"/>
      <c r="H22" s="53"/>
      <c r="I22" s="53"/>
    </row>
    <row r="23" spans="2:16" ht="15" thickBot="1" x14ac:dyDescent="0.4">
      <c r="B23" s="27" t="s">
        <v>55</v>
      </c>
      <c r="C23" s="24">
        <f>(L2*L3)-1</f>
        <v>26</v>
      </c>
      <c r="D23" s="25">
        <f>L6</f>
        <v>571.11960000000545</v>
      </c>
      <c r="E23" s="40">
        <f t="shared" si="3"/>
        <v>21.966138461538669</v>
      </c>
      <c r="F23" s="28"/>
      <c r="G23" s="41"/>
      <c r="H23" s="53"/>
      <c r="I23" s="53"/>
    </row>
    <row r="25" spans="2:16" x14ac:dyDescent="0.35">
      <c r="B25" s="44"/>
    </row>
    <row r="26" spans="2:16" x14ac:dyDescent="0.35">
      <c r="B26" s="44"/>
    </row>
  </sheetData>
  <mergeCells count="7">
    <mergeCell ref="H2:H3"/>
    <mergeCell ref="I2:I3"/>
    <mergeCell ref="B2:B3"/>
    <mergeCell ref="C2:C3"/>
    <mergeCell ref="B13:C13"/>
    <mergeCell ref="D2:F2"/>
    <mergeCell ref="G2:G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2"/>
  <sheetViews>
    <sheetView topLeftCell="A25" zoomScale="85" zoomScaleNormal="85" workbookViewId="0">
      <selection activeCell="C37" sqref="C37:D40"/>
    </sheetView>
  </sheetViews>
  <sheetFormatPr defaultRowHeight="14.5" x14ac:dyDescent="0.35"/>
  <cols>
    <col min="3" max="3" width="13.36328125" customWidth="1"/>
    <col min="9" max="9" width="10.1796875" customWidth="1"/>
  </cols>
  <sheetData>
    <row r="1" spans="2:16" ht="15" thickBot="1" x14ac:dyDescent="0.4"/>
    <row r="2" spans="2:16" ht="15" thickBot="1" x14ac:dyDescent="0.4">
      <c r="B2" s="148" t="s">
        <v>0</v>
      </c>
      <c r="C2" s="148" t="s">
        <v>1</v>
      </c>
      <c r="D2" s="148" t="s">
        <v>2</v>
      </c>
      <c r="E2" s="148"/>
      <c r="F2" s="148"/>
      <c r="G2" s="148" t="s">
        <v>16</v>
      </c>
      <c r="H2" s="148" t="s">
        <v>15</v>
      </c>
      <c r="I2" s="146" t="s">
        <v>98</v>
      </c>
      <c r="J2" s="60"/>
      <c r="K2" s="61" t="s">
        <v>56</v>
      </c>
      <c r="L2" s="62">
        <v>9</v>
      </c>
      <c r="M2" s="60"/>
      <c r="N2" s="60"/>
      <c r="O2" s="60"/>
      <c r="P2" s="60"/>
    </row>
    <row r="3" spans="2:16" ht="15" thickBot="1" x14ac:dyDescent="0.4">
      <c r="B3" s="148"/>
      <c r="C3" s="148"/>
      <c r="D3" s="56" t="s">
        <v>3</v>
      </c>
      <c r="E3" s="56" t="s">
        <v>4</v>
      </c>
      <c r="F3" s="56" t="s">
        <v>5</v>
      </c>
      <c r="G3" s="148"/>
      <c r="H3" s="148"/>
      <c r="I3" s="147"/>
      <c r="J3" s="60"/>
      <c r="K3" s="61" t="s">
        <v>57</v>
      </c>
      <c r="L3" s="62">
        <v>3</v>
      </c>
      <c r="M3" s="60"/>
      <c r="N3" s="60"/>
      <c r="O3" s="60"/>
      <c r="P3" s="60"/>
    </row>
    <row r="4" spans="2:16" ht="15" thickBot="1" x14ac:dyDescent="0.4">
      <c r="B4" s="57">
        <v>1</v>
      </c>
      <c r="C4" s="57" t="s">
        <v>6</v>
      </c>
      <c r="D4" s="85">
        <v>0.5</v>
      </c>
      <c r="E4" s="85">
        <v>-0.15</v>
      </c>
      <c r="F4" s="85">
        <v>-0.06</v>
      </c>
      <c r="G4" s="63">
        <f>SUM(D4:F4)</f>
        <v>0.28999999999999998</v>
      </c>
      <c r="H4" s="63">
        <f>AVERAGE(D4:F4)</f>
        <v>9.6666666666666665E-2</v>
      </c>
      <c r="I4" s="63">
        <f>STDEV(D4:F4)</f>
        <v>0.35218366420567171</v>
      </c>
      <c r="J4" s="60"/>
      <c r="K4" s="60"/>
      <c r="L4" s="60"/>
      <c r="M4" s="60"/>
      <c r="N4" s="60"/>
      <c r="O4" s="60"/>
      <c r="P4" s="60"/>
    </row>
    <row r="5" spans="2:16" ht="15" thickBot="1" x14ac:dyDescent="0.4">
      <c r="B5" s="57">
        <v>2</v>
      </c>
      <c r="C5" s="57" t="s">
        <v>7</v>
      </c>
      <c r="D5" s="85">
        <v>-0.23</v>
      </c>
      <c r="E5" s="85">
        <v>0.41</v>
      </c>
      <c r="F5" s="85">
        <v>0.3</v>
      </c>
      <c r="G5" s="63">
        <f t="shared" ref="G5:G12" si="0">SUM(D5:F5)</f>
        <v>0.48</v>
      </c>
      <c r="H5" s="63">
        <f t="shared" ref="H5:H12" si="1">AVERAGE(D5:F5)</f>
        <v>0.16</v>
      </c>
      <c r="I5" s="63">
        <f t="shared" ref="I5:I12" si="2">STDEV(D5:F5)</f>
        <v>0.34219877264537346</v>
      </c>
      <c r="J5" s="60"/>
      <c r="K5" s="61" t="s">
        <v>58</v>
      </c>
      <c r="L5" s="64">
        <f>(G13^2)/(L2*L3)</f>
        <v>1.0760037037037036</v>
      </c>
      <c r="M5" s="60"/>
      <c r="N5" s="60"/>
      <c r="O5" s="60"/>
      <c r="P5" s="60"/>
    </row>
    <row r="6" spans="2:16" ht="15" thickBot="1" x14ac:dyDescent="0.4">
      <c r="B6" s="57">
        <v>3</v>
      </c>
      <c r="C6" s="57" t="s">
        <v>8</v>
      </c>
      <c r="D6" s="85">
        <v>0.31</v>
      </c>
      <c r="E6" s="85">
        <v>-0.26</v>
      </c>
      <c r="F6" s="85">
        <v>0.36</v>
      </c>
      <c r="G6" s="63">
        <f t="shared" si="0"/>
        <v>0.41</v>
      </c>
      <c r="H6" s="63">
        <f t="shared" si="1"/>
        <v>0.13666666666666666</v>
      </c>
      <c r="I6" s="63">
        <f t="shared" si="2"/>
        <v>0.34443189941312541</v>
      </c>
      <c r="J6" s="60"/>
      <c r="K6" s="61" t="s">
        <v>59</v>
      </c>
      <c r="L6" s="64">
        <f>SUMSQ(D4:F12)-L5</f>
        <v>5.1394962962962962</v>
      </c>
      <c r="M6" s="60"/>
      <c r="N6" s="60"/>
      <c r="O6" s="60"/>
      <c r="P6" s="60"/>
    </row>
    <row r="7" spans="2:16" ht="15" thickBot="1" x14ac:dyDescent="0.4">
      <c r="B7" s="57">
        <v>4</v>
      </c>
      <c r="C7" s="57" t="s">
        <v>9</v>
      </c>
      <c r="D7" s="85">
        <v>-0.48</v>
      </c>
      <c r="E7" s="85">
        <v>-1.01</v>
      </c>
      <c r="F7" s="85">
        <v>-0.06</v>
      </c>
      <c r="G7" s="63">
        <f t="shared" si="0"/>
        <v>-1.55</v>
      </c>
      <c r="H7" s="63">
        <f t="shared" si="1"/>
        <v>-0.51666666666666672</v>
      </c>
      <c r="I7" s="63">
        <f t="shared" si="2"/>
        <v>0.47606022028030581</v>
      </c>
      <c r="J7" s="60"/>
      <c r="K7" s="61" t="s">
        <v>60</v>
      </c>
      <c r="L7" s="64">
        <f>(SUMSQ(D13:F13)/9)-L5</f>
        <v>1.018785185185185</v>
      </c>
      <c r="M7" s="60"/>
      <c r="N7" s="60"/>
      <c r="O7" s="60"/>
      <c r="P7" s="60"/>
    </row>
    <row r="8" spans="2:16" ht="15" thickBot="1" x14ac:dyDescent="0.4">
      <c r="B8" s="57">
        <v>5</v>
      </c>
      <c r="C8" s="57" t="s">
        <v>10</v>
      </c>
      <c r="D8" s="85">
        <v>-0.72</v>
      </c>
      <c r="E8" s="85">
        <v>-0.7</v>
      </c>
      <c r="F8" s="85">
        <v>0.4</v>
      </c>
      <c r="G8" s="63">
        <f t="shared" si="0"/>
        <v>-1.02</v>
      </c>
      <c r="H8" s="63">
        <f t="shared" si="1"/>
        <v>-0.34</v>
      </c>
      <c r="I8" s="63">
        <f t="shared" si="2"/>
        <v>0.6409368143584826</v>
      </c>
      <c r="J8" s="60"/>
      <c r="K8" s="61" t="s">
        <v>61</v>
      </c>
      <c r="L8" s="64">
        <f>(SUMSQ(G4:G12)/L3)-L5</f>
        <v>2.2114962962962963</v>
      </c>
      <c r="M8" s="60"/>
      <c r="N8" s="60"/>
      <c r="O8" s="60"/>
      <c r="P8" s="60"/>
    </row>
    <row r="9" spans="2:16" ht="15" thickBot="1" x14ac:dyDescent="0.4">
      <c r="B9" s="57">
        <v>6</v>
      </c>
      <c r="C9" s="57" t="s">
        <v>11</v>
      </c>
      <c r="D9" s="85">
        <v>-0.72</v>
      </c>
      <c r="E9" s="85">
        <v>-0.78</v>
      </c>
      <c r="F9" s="85">
        <v>-0.41</v>
      </c>
      <c r="G9" s="63">
        <f t="shared" si="0"/>
        <v>-1.91</v>
      </c>
      <c r="H9" s="63">
        <f t="shared" si="1"/>
        <v>-0.6366666666666666</v>
      </c>
      <c r="I9" s="63">
        <f t="shared" si="2"/>
        <v>0.19857828011475304</v>
      </c>
      <c r="J9" s="60"/>
      <c r="K9" s="65" t="s">
        <v>62</v>
      </c>
      <c r="L9" s="66">
        <f>L6-L7-L8</f>
        <v>1.9092148148148151</v>
      </c>
      <c r="M9" s="60"/>
      <c r="N9" s="60"/>
      <c r="O9" s="60"/>
      <c r="P9" s="60"/>
    </row>
    <row r="10" spans="2:16" ht="15" thickBot="1" x14ac:dyDescent="0.4">
      <c r="B10" s="57">
        <v>7</v>
      </c>
      <c r="C10" s="57" t="s">
        <v>12</v>
      </c>
      <c r="D10" s="85">
        <v>0.25</v>
      </c>
      <c r="E10" s="85">
        <v>-0.28000000000000003</v>
      </c>
      <c r="F10" s="85">
        <v>-0.34</v>
      </c>
      <c r="G10" s="63">
        <f t="shared" si="0"/>
        <v>-0.37000000000000005</v>
      </c>
      <c r="H10" s="63">
        <f t="shared" si="1"/>
        <v>-0.12333333333333335</v>
      </c>
      <c r="I10" s="63">
        <f t="shared" si="2"/>
        <v>0.32470499431535288</v>
      </c>
      <c r="J10" s="60"/>
      <c r="K10" s="61" t="s">
        <v>79</v>
      </c>
      <c r="L10" s="64">
        <f>(SUMSQ(O17:O19)/L2)-L5</f>
        <v>1.7940962962962963</v>
      </c>
      <c r="M10" s="60"/>
      <c r="N10" s="60"/>
      <c r="O10" s="60"/>
      <c r="P10" s="60"/>
    </row>
    <row r="11" spans="2:16" ht="15" thickBot="1" x14ac:dyDescent="0.4">
      <c r="B11" s="57">
        <v>8</v>
      </c>
      <c r="C11" s="57" t="s">
        <v>13</v>
      </c>
      <c r="D11" s="85">
        <v>0.01</v>
      </c>
      <c r="E11" s="85">
        <v>-0.3</v>
      </c>
      <c r="F11" s="85">
        <v>0.01</v>
      </c>
      <c r="G11" s="63">
        <f t="shared" si="0"/>
        <v>-0.27999999999999997</v>
      </c>
      <c r="H11" s="63">
        <f t="shared" si="1"/>
        <v>-9.3333333333333324E-2</v>
      </c>
      <c r="I11" s="63">
        <f t="shared" si="2"/>
        <v>0.17897858344878401</v>
      </c>
      <c r="J11" s="60"/>
      <c r="K11" s="61" t="s">
        <v>80</v>
      </c>
      <c r="L11" s="64">
        <f>(SUMSQ(L20:N20)/9)-L5</f>
        <v>0.25431851851851861</v>
      </c>
      <c r="M11" s="60"/>
      <c r="N11" s="60"/>
      <c r="O11" s="60"/>
      <c r="P11" s="60"/>
    </row>
    <row r="12" spans="2:16" ht="15" thickBot="1" x14ac:dyDescent="0.4">
      <c r="B12" s="57">
        <v>9</v>
      </c>
      <c r="C12" s="57" t="s">
        <v>14</v>
      </c>
      <c r="D12" s="85">
        <v>-0.13</v>
      </c>
      <c r="E12" s="85">
        <v>-1.1000000000000001</v>
      </c>
      <c r="F12" s="85">
        <v>-0.21</v>
      </c>
      <c r="G12" s="63">
        <f t="shared" si="0"/>
        <v>-1.44</v>
      </c>
      <c r="H12" s="63">
        <f t="shared" si="1"/>
        <v>-0.48</v>
      </c>
      <c r="I12" s="63">
        <f t="shared" si="2"/>
        <v>0.5384236250388722</v>
      </c>
      <c r="J12" s="60"/>
      <c r="K12" s="61" t="s">
        <v>81</v>
      </c>
      <c r="L12" s="64">
        <f>L8-L10-L11</f>
        <v>0.16308148148148138</v>
      </c>
      <c r="M12" s="60"/>
      <c r="N12" s="60"/>
      <c r="O12" s="60"/>
      <c r="P12" s="60"/>
    </row>
    <row r="13" spans="2:16" x14ac:dyDescent="0.35">
      <c r="B13" s="156" t="s">
        <v>55</v>
      </c>
      <c r="C13" s="157"/>
      <c r="D13" s="83">
        <f>SUM(D4:D12)</f>
        <v>-1.21</v>
      </c>
      <c r="E13" s="83">
        <f>SUM(E4:E12)</f>
        <v>-4.17</v>
      </c>
      <c r="F13" s="83">
        <f>SUM(F4:F12)</f>
        <v>-9.9999999999999811E-3</v>
      </c>
      <c r="G13" s="83">
        <f>SUM(G4:G12)</f>
        <v>-5.39</v>
      </c>
      <c r="H13" s="84"/>
      <c r="I13" s="68"/>
      <c r="J13" s="60"/>
      <c r="K13" s="60"/>
      <c r="L13" s="60"/>
      <c r="M13" s="60"/>
      <c r="N13" s="60"/>
      <c r="O13" s="60"/>
      <c r="P13" s="60"/>
    </row>
    <row r="14" spans="2:16" x14ac:dyDescent="0.35"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2:16" ht="15" thickBot="1" x14ac:dyDescent="0.4">
      <c r="B15" s="34" t="s">
        <v>82</v>
      </c>
      <c r="C15" s="60"/>
      <c r="D15" s="82" t="s">
        <v>86</v>
      </c>
      <c r="E15" s="82" t="s">
        <v>83</v>
      </c>
      <c r="F15" s="82" t="s">
        <v>84</v>
      </c>
      <c r="G15" s="82" t="s">
        <v>85</v>
      </c>
      <c r="H15" s="60"/>
      <c r="I15" s="60"/>
      <c r="J15" s="60"/>
      <c r="K15" s="33" t="s">
        <v>71</v>
      </c>
      <c r="L15" s="34"/>
      <c r="M15" s="60"/>
      <c r="N15" s="60"/>
      <c r="O15" s="60"/>
      <c r="P15" s="60"/>
    </row>
    <row r="16" spans="2:16" ht="15" thickBot="1" x14ac:dyDescent="0.4">
      <c r="B16" s="69" t="s">
        <v>63</v>
      </c>
      <c r="C16" s="69" t="s">
        <v>64</v>
      </c>
      <c r="D16" s="69" t="s">
        <v>65</v>
      </c>
      <c r="E16" s="69" t="s">
        <v>66</v>
      </c>
      <c r="F16" s="69" t="s">
        <v>67</v>
      </c>
      <c r="G16" s="69" t="s">
        <v>91</v>
      </c>
      <c r="H16" s="69" t="s">
        <v>97</v>
      </c>
      <c r="I16" s="69" t="s">
        <v>90</v>
      </c>
      <c r="J16" s="60"/>
      <c r="K16" s="56" t="s">
        <v>69</v>
      </c>
      <c r="L16" s="56" t="s">
        <v>72</v>
      </c>
      <c r="M16" s="56" t="s">
        <v>73</v>
      </c>
      <c r="N16" s="56" t="s">
        <v>74</v>
      </c>
      <c r="O16" s="56" t="s">
        <v>55</v>
      </c>
      <c r="P16" s="56" t="s">
        <v>78</v>
      </c>
    </row>
    <row r="17" spans="2:16" ht="15" thickBot="1" x14ac:dyDescent="0.4">
      <c r="B17" s="70" t="s">
        <v>68</v>
      </c>
      <c r="C17" s="71">
        <f>L3-1</f>
        <v>2</v>
      </c>
      <c r="D17" s="72">
        <f>L7</f>
        <v>1.018785185185185</v>
      </c>
      <c r="E17" s="72">
        <f t="shared" ref="E17:E23" si="3">D17/C17</f>
        <v>0.50939259259259251</v>
      </c>
      <c r="F17" s="72">
        <f>E17/E22</f>
        <v>4.2689179961512185</v>
      </c>
      <c r="G17" s="64">
        <f>FINV(0.05,C17,C22)</f>
        <v>3.6337234675916301</v>
      </c>
      <c r="H17" s="62">
        <f>FINV(0.01,C17,C22)</f>
        <v>6.2262352803113821</v>
      </c>
      <c r="I17" s="62" t="str">
        <f>IF(F17&lt;G17,"tn",IF(F17&lt;H17,"*","**"))</f>
        <v>*</v>
      </c>
      <c r="J17" s="60"/>
      <c r="K17" s="56" t="s">
        <v>75</v>
      </c>
      <c r="L17" s="73">
        <f>G4</f>
        <v>0.28999999999999998</v>
      </c>
      <c r="M17" s="73">
        <f>G5</f>
        <v>0.48</v>
      </c>
      <c r="N17" s="73">
        <f>G6</f>
        <v>0.41</v>
      </c>
      <c r="O17" s="73">
        <f>SUM(L17:N17)</f>
        <v>1.18</v>
      </c>
      <c r="P17" s="73">
        <f>AVERAGE(L17:N17)</f>
        <v>0.39333333333333331</v>
      </c>
    </row>
    <row r="18" spans="2:16" ht="15" thickBot="1" x14ac:dyDescent="0.4">
      <c r="B18" s="70" t="s">
        <v>69</v>
      </c>
      <c r="C18" s="71">
        <f>L2-1</f>
        <v>8</v>
      </c>
      <c r="D18" s="72">
        <f>L8</f>
        <v>2.2114962962962963</v>
      </c>
      <c r="E18" s="72">
        <f t="shared" si="3"/>
        <v>0.27643703703703704</v>
      </c>
      <c r="F18" s="72">
        <f>E18/E22</f>
        <v>2.316655285865044</v>
      </c>
      <c r="G18" s="64">
        <f>FINV(0.05,C18,C22)</f>
        <v>2.5910961798744014</v>
      </c>
      <c r="H18" s="62">
        <f>FINV(0.01,C18,C22)</f>
        <v>3.8895721399261927</v>
      </c>
      <c r="I18" s="62" t="str">
        <f>IF(F18&lt;G18,"tn",IF(F18&lt;H18,"*","**"))</f>
        <v>tn</v>
      </c>
      <c r="J18" s="60"/>
      <c r="K18" s="56" t="s">
        <v>76</v>
      </c>
      <c r="L18" s="73">
        <f>G7</f>
        <v>-1.55</v>
      </c>
      <c r="M18" s="73">
        <f>G8</f>
        <v>-1.02</v>
      </c>
      <c r="N18" s="73">
        <f>G9</f>
        <v>-1.91</v>
      </c>
      <c r="O18" s="73">
        <f>SUM(L18:N18)</f>
        <v>-4.4800000000000004</v>
      </c>
      <c r="P18" s="73">
        <f>AVERAGE(L18:N18)</f>
        <v>-1.4933333333333334</v>
      </c>
    </row>
    <row r="19" spans="2:16" ht="15" thickBot="1" x14ac:dyDescent="0.4">
      <c r="B19" s="70" t="s">
        <v>87</v>
      </c>
      <c r="C19" s="71">
        <v>2</v>
      </c>
      <c r="D19" s="72">
        <f>L10</f>
        <v>1.7940962962962963</v>
      </c>
      <c r="E19" s="72">
        <f t="shared" si="3"/>
        <v>0.89704814814814815</v>
      </c>
      <c r="F19" s="72">
        <f>E19/E22</f>
        <v>7.5176298963312425</v>
      </c>
      <c r="G19" s="64">
        <f>FINV(0.05,C19,C22)</f>
        <v>3.6337234675916301</v>
      </c>
      <c r="H19" s="62">
        <f>FINV(0.01,C19,C22)</f>
        <v>6.2262352803113821</v>
      </c>
      <c r="I19" s="62" t="str">
        <f>IF(F19&lt;G19,"tn",IF(F19&lt;H19,"*","**"))</f>
        <v>**</v>
      </c>
      <c r="J19" s="60"/>
      <c r="K19" s="56" t="s">
        <v>77</v>
      </c>
      <c r="L19" s="73">
        <f>G10</f>
        <v>-0.37000000000000005</v>
      </c>
      <c r="M19" s="73">
        <f>G11</f>
        <v>-0.27999999999999997</v>
      </c>
      <c r="N19" s="73">
        <f>G12</f>
        <v>-1.44</v>
      </c>
      <c r="O19" s="73">
        <f>SUM(L19:N19)</f>
        <v>-2.09</v>
      </c>
      <c r="P19" s="73">
        <f>AVERAGE(L19:N19)</f>
        <v>-0.69666666666666666</v>
      </c>
    </row>
    <row r="20" spans="2:16" ht="15" thickBot="1" x14ac:dyDescent="0.4">
      <c r="B20" s="70" t="s">
        <v>88</v>
      </c>
      <c r="C20" s="71">
        <v>2</v>
      </c>
      <c r="D20" s="72">
        <f>L11</f>
        <v>0.25431851851851861</v>
      </c>
      <c r="E20" s="72">
        <f t="shared" si="3"/>
        <v>0.12715925925925931</v>
      </c>
      <c r="F20" s="72">
        <f>E20/E22</f>
        <v>1.0656465329939788</v>
      </c>
      <c r="G20" s="64">
        <f>FINV(0.05,C20,C22)</f>
        <v>3.6337234675916301</v>
      </c>
      <c r="H20" s="62">
        <f>FINV(0.01,C20,C22)</f>
        <v>6.2262352803113821</v>
      </c>
      <c r="I20" s="62" t="str">
        <f>IF(F20&lt;G20,"tn",IF(F20&lt;H20,"*","**"))</f>
        <v>tn</v>
      </c>
      <c r="J20" s="60"/>
      <c r="K20" s="56" t="s">
        <v>55</v>
      </c>
      <c r="L20" s="73">
        <f>SUM(L17:L19)</f>
        <v>-1.6300000000000001</v>
      </c>
      <c r="M20" s="73">
        <f>SUM(M17:M19)</f>
        <v>-0.82000000000000006</v>
      </c>
      <c r="N20" s="73">
        <f>SUM(N17:N19)</f>
        <v>-2.94</v>
      </c>
      <c r="O20" s="73">
        <f>SUM(O17:O19)</f>
        <v>-5.3900000000000006</v>
      </c>
      <c r="P20" s="74"/>
    </row>
    <row r="21" spans="2:16" ht="15" thickBot="1" x14ac:dyDescent="0.4">
      <c r="B21" s="70" t="s">
        <v>89</v>
      </c>
      <c r="C21" s="71">
        <f>C19*C20</f>
        <v>4</v>
      </c>
      <c r="D21" s="72">
        <f>L12</f>
        <v>0.16308148148148138</v>
      </c>
      <c r="E21" s="72">
        <f t="shared" si="3"/>
        <v>4.0770370370370346E-2</v>
      </c>
      <c r="F21" s="72">
        <f>E21/E22</f>
        <v>0.34167235706747756</v>
      </c>
      <c r="G21" s="64">
        <f>FINV(0.05,C21,C22)</f>
        <v>3.0069172799243447</v>
      </c>
      <c r="H21" s="62">
        <f>FINV(0.01,C21,C22)</f>
        <v>4.772577999723211</v>
      </c>
      <c r="I21" s="62" t="str">
        <f>IF(F21&lt;G21,"tn",IF(F21&lt;H21,"*","**"))</f>
        <v>tn</v>
      </c>
      <c r="J21" s="60"/>
      <c r="K21" s="56" t="s">
        <v>78</v>
      </c>
      <c r="L21" s="73">
        <f>AVERAGE(L17:L19)</f>
        <v>-0.54333333333333333</v>
      </c>
      <c r="M21" s="73">
        <f>AVERAGE(M17:M19)</f>
        <v>-0.27333333333333337</v>
      </c>
      <c r="N21" s="73">
        <f>AVERAGE(N17:N19)</f>
        <v>-0.98</v>
      </c>
      <c r="O21" s="74"/>
      <c r="P21" s="74"/>
    </row>
    <row r="22" spans="2:16" ht="15" thickBot="1" x14ac:dyDescent="0.4">
      <c r="B22" s="70" t="s">
        <v>70</v>
      </c>
      <c r="C22" s="71">
        <f>(L3-1)*(L2-1)</f>
        <v>16</v>
      </c>
      <c r="D22" s="72">
        <f>L9</f>
        <v>1.9092148148148151</v>
      </c>
      <c r="E22" s="72">
        <f t="shared" si="3"/>
        <v>0.11932592592592595</v>
      </c>
      <c r="F22" s="75"/>
      <c r="G22" s="76"/>
      <c r="H22" s="77"/>
      <c r="I22" s="77"/>
      <c r="J22" s="60"/>
      <c r="K22" s="60"/>
      <c r="L22" s="60"/>
      <c r="M22" s="60"/>
      <c r="N22" s="60"/>
      <c r="O22" s="60"/>
      <c r="P22" s="60"/>
    </row>
    <row r="23" spans="2:16" ht="15" thickBot="1" x14ac:dyDescent="0.4">
      <c r="B23" s="70" t="s">
        <v>55</v>
      </c>
      <c r="C23" s="71">
        <f>(L2*L3)-1</f>
        <v>26</v>
      </c>
      <c r="D23" s="72">
        <f>L6</f>
        <v>5.1394962962962962</v>
      </c>
      <c r="E23" s="78">
        <f t="shared" si="3"/>
        <v>0.19767293447293446</v>
      </c>
      <c r="F23" s="75"/>
      <c r="G23" s="76"/>
      <c r="H23" s="77"/>
      <c r="I23" s="77"/>
      <c r="J23" s="60"/>
      <c r="K23" s="60"/>
      <c r="L23" s="60"/>
      <c r="M23" s="60"/>
      <c r="N23" s="60"/>
      <c r="O23" s="60"/>
      <c r="P23" s="60"/>
    </row>
    <row r="24" spans="2:16" x14ac:dyDescent="0.35"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</row>
    <row r="25" spans="2:16" x14ac:dyDescent="0.35">
      <c r="B25" s="43" t="s">
        <v>94</v>
      </c>
      <c r="C25" s="44"/>
      <c r="D25" s="44"/>
      <c r="E25" s="60"/>
      <c r="F25" s="60"/>
      <c r="G25" s="60"/>
      <c r="H25" s="60"/>
      <c r="I25" s="60"/>
      <c r="J25" s="60"/>
      <c r="K25" s="60"/>
      <c r="L25" s="60"/>
    </row>
    <row r="26" spans="2:16" x14ac:dyDescent="0.35">
      <c r="B26" s="44" t="s">
        <v>95</v>
      </c>
      <c r="C26" s="44" t="s">
        <v>96</v>
      </c>
      <c r="D26" s="44"/>
      <c r="E26" s="60"/>
      <c r="F26" s="60"/>
      <c r="G26" s="60"/>
      <c r="H26" s="60"/>
      <c r="I26" s="60"/>
      <c r="J26" s="60"/>
      <c r="K26" s="60"/>
      <c r="L26" s="60"/>
    </row>
    <row r="27" spans="2:16" x14ac:dyDescent="0.35">
      <c r="C27" s="44">
        <f>5.03*(SQRT(E22/3))</f>
        <v>1.003170527088866</v>
      </c>
      <c r="E27" s="60"/>
      <c r="F27" s="60"/>
      <c r="G27" s="60"/>
      <c r="H27" s="60"/>
      <c r="I27" s="60"/>
      <c r="J27" s="60"/>
      <c r="K27" s="60"/>
      <c r="L27" s="60"/>
    </row>
    <row r="30" spans="2:16" x14ac:dyDescent="0.35">
      <c r="C30">
        <v>-1.55</v>
      </c>
      <c r="D30" t="s">
        <v>101</v>
      </c>
      <c r="E30">
        <f>C30+C27</f>
        <v>-0.54682947291113404</v>
      </c>
      <c r="I30">
        <v>0.28999999999999998</v>
      </c>
      <c r="J30" t="s">
        <v>101</v>
      </c>
      <c r="K30">
        <f>I30+C27</f>
        <v>1.293170527088866</v>
      </c>
    </row>
    <row r="31" spans="2:16" x14ac:dyDescent="0.35">
      <c r="C31">
        <v>-0.37</v>
      </c>
      <c r="D31" t="s">
        <v>102</v>
      </c>
      <c r="E31">
        <f>C31+C27</f>
        <v>0.63317052708886601</v>
      </c>
      <c r="F31">
        <f>C31-C27</f>
        <v>-1.3731705270888659</v>
      </c>
      <c r="I31">
        <v>0.41</v>
      </c>
      <c r="J31" t="s">
        <v>101</v>
      </c>
    </row>
    <row r="32" spans="2:16" x14ac:dyDescent="0.35">
      <c r="C32">
        <v>0.28999999999999998</v>
      </c>
      <c r="D32" t="s">
        <v>102</v>
      </c>
      <c r="I32">
        <v>0.48</v>
      </c>
      <c r="J32" t="s">
        <v>101</v>
      </c>
    </row>
  </sheetData>
  <mergeCells count="7">
    <mergeCell ref="I2:I3"/>
    <mergeCell ref="B2:B3"/>
    <mergeCell ref="C2:C3"/>
    <mergeCell ref="B13:C13"/>
    <mergeCell ref="D2:F2"/>
    <mergeCell ref="G2:G3"/>
    <mergeCell ref="H2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3"/>
  <sheetViews>
    <sheetView tabSelected="1" zoomScale="85" zoomScaleNormal="85" workbookViewId="0">
      <selection activeCell="E7" sqref="E7"/>
    </sheetView>
  </sheetViews>
  <sheetFormatPr defaultRowHeight="14.5" x14ac:dyDescent="0.35"/>
  <cols>
    <col min="3" max="3" width="13.7265625" customWidth="1"/>
    <col min="9" max="9" width="10.90625" customWidth="1"/>
  </cols>
  <sheetData>
    <row r="1" spans="2:16" ht="15" thickBot="1" x14ac:dyDescent="0.4"/>
    <row r="2" spans="2:16" ht="16" thickBot="1" x14ac:dyDescent="0.4">
      <c r="B2" s="158" t="s">
        <v>0</v>
      </c>
      <c r="C2" s="158" t="s">
        <v>1</v>
      </c>
      <c r="D2" s="158" t="s">
        <v>2</v>
      </c>
      <c r="E2" s="158"/>
      <c r="F2" s="158"/>
      <c r="G2" s="158" t="s">
        <v>16</v>
      </c>
      <c r="H2" s="158" t="s">
        <v>15</v>
      </c>
      <c r="I2" s="152" t="s">
        <v>98</v>
      </c>
      <c r="K2" s="23" t="s">
        <v>56</v>
      </c>
      <c r="L2" s="6">
        <v>9</v>
      </c>
    </row>
    <row r="3" spans="2:16" ht="16" thickBot="1" x14ac:dyDescent="0.4">
      <c r="B3" s="158"/>
      <c r="C3" s="158"/>
      <c r="D3" s="46" t="s">
        <v>3</v>
      </c>
      <c r="E3" s="46" t="s">
        <v>4</v>
      </c>
      <c r="F3" s="46" t="s">
        <v>5</v>
      </c>
      <c r="G3" s="158"/>
      <c r="H3" s="158"/>
      <c r="I3" s="153"/>
      <c r="K3" s="23" t="s">
        <v>57</v>
      </c>
      <c r="L3" s="6">
        <v>3</v>
      </c>
    </row>
    <row r="4" spans="2:16" ht="16" thickBot="1" x14ac:dyDescent="0.4">
      <c r="B4" s="1">
        <v>1</v>
      </c>
      <c r="C4" s="1" t="s">
        <v>6</v>
      </c>
      <c r="D4" s="4">
        <v>4.62</v>
      </c>
      <c r="E4" s="4">
        <v>2.95</v>
      </c>
      <c r="F4" s="4">
        <v>6.86</v>
      </c>
      <c r="G4" s="19">
        <f>SUM(D4:F4)</f>
        <v>14.43</v>
      </c>
      <c r="H4" s="19">
        <f>AVERAGE(D4:F4)</f>
        <v>4.8099999999999996</v>
      </c>
      <c r="I4" s="8">
        <f>STDEV(D4:F4)</f>
        <v>1.9619123323940872</v>
      </c>
    </row>
    <row r="5" spans="2:16" ht="16" thickBot="1" x14ac:dyDescent="0.4">
      <c r="B5" s="1">
        <v>2</v>
      </c>
      <c r="C5" s="1" t="s">
        <v>7</v>
      </c>
      <c r="D5" s="4">
        <v>4.8499999999999996</v>
      </c>
      <c r="E5" s="4">
        <v>2.7</v>
      </c>
      <c r="F5" s="4">
        <v>6.89</v>
      </c>
      <c r="G5" s="19">
        <f t="shared" ref="G5:G12" si="0">SUM(D5:F5)</f>
        <v>14.44</v>
      </c>
      <c r="H5" s="19">
        <f t="shared" ref="H5:H12" si="1">AVERAGE(D5:F5)</f>
        <v>4.8133333333333335</v>
      </c>
      <c r="I5" s="8">
        <f t="shared" ref="I5:I12" si="2">STDEV(D5:F5)</f>
        <v>2.0952406385265951</v>
      </c>
      <c r="K5" s="23" t="s">
        <v>58</v>
      </c>
      <c r="L5" s="22">
        <f>(G13^2)/(L2*L3)</f>
        <v>525.71628148148147</v>
      </c>
    </row>
    <row r="6" spans="2:16" ht="16" thickBot="1" x14ac:dyDescent="0.4">
      <c r="B6" s="1">
        <v>3</v>
      </c>
      <c r="C6" s="1" t="s">
        <v>8</v>
      </c>
      <c r="D6" s="4">
        <v>3.59</v>
      </c>
      <c r="E6" s="4">
        <v>4.0999999999999996</v>
      </c>
      <c r="F6" s="4">
        <v>7.08</v>
      </c>
      <c r="G6" s="19">
        <f t="shared" si="0"/>
        <v>14.77</v>
      </c>
      <c r="H6" s="19">
        <f t="shared" si="1"/>
        <v>4.9233333333333329</v>
      </c>
      <c r="I6" s="8">
        <f t="shared" si="2"/>
        <v>1.8850552600211321</v>
      </c>
      <c r="K6" s="23" t="s">
        <v>59</v>
      </c>
      <c r="L6" s="22">
        <f>SUMSQ(D4:F12)-L5</f>
        <v>72.473718518518581</v>
      </c>
    </row>
    <row r="7" spans="2:16" ht="16" thickBot="1" x14ac:dyDescent="0.4">
      <c r="B7" s="1">
        <v>4</v>
      </c>
      <c r="C7" s="1" t="s">
        <v>9</v>
      </c>
      <c r="D7" s="4">
        <v>3.22</v>
      </c>
      <c r="E7" s="4">
        <v>2.2400000000000002</v>
      </c>
      <c r="F7" s="4">
        <v>6.58</v>
      </c>
      <c r="G7" s="19">
        <f t="shared" si="0"/>
        <v>12.040000000000001</v>
      </c>
      <c r="H7" s="19">
        <f t="shared" si="1"/>
        <v>4.0133333333333336</v>
      </c>
      <c r="I7" s="8">
        <f t="shared" si="2"/>
        <v>2.2761663676746759</v>
      </c>
      <c r="K7" s="23" t="s">
        <v>60</v>
      </c>
      <c r="L7" s="22">
        <f>(SUMSQ(D13:F13)/9)-L5</f>
        <v>60.019940740740708</v>
      </c>
    </row>
    <row r="8" spans="2:16" ht="16" thickBot="1" x14ac:dyDescent="0.4">
      <c r="B8" s="1">
        <v>5</v>
      </c>
      <c r="C8" s="1" t="s">
        <v>10</v>
      </c>
      <c r="D8" s="4">
        <v>3.16</v>
      </c>
      <c r="E8" s="4">
        <v>4.43</v>
      </c>
      <c r="F8" s="4">
        <v>6.79</v>
      </c>
      <c r="G8" s="19">
        <f t="shared" si="0"/>
        <v>14.379999999999999</v>
      </c>
      <c r="H8" s="19">
        <f t="shared" si="1"/>
        <v>4.793333333333333</v>
      </c>
      <c r="I8" s="8">
        <f t="shared" si="2"/>
        <v>1.8420731074887722</v>
      </c>
      <c r="K8" s="23" t="s">
        <v>61</v>
      </c>
      <c r="L8" s="22">
        <f>(SUMSQ(G4:G12)/L3)-L5</f>
        <v>4.453718518518599</v>
      </c>
    </row>
    <row r="9" spans="2:16" ht="16" thickBot="1" x14ac:dyDescent="0.4">
      <c r="B9" s="1">
        <v>6</v>
      </c>
      <c r="C9" s="1" t="s">
        <v>11</v>
      </c>
      <c r="D9" s="4">
        <v>3.46</v>
      </c>
      <c r="E9" s="4">
        <v>2.0099999999999998</v>
      </c>
      <c r="F9" s="4">
        <v>5.76</v>
      </c>
      <c r="G9" s="19">
        <f t="shared" si="0"/>
        <v>11.23</v>
      </c>
      <c r="H9" s="19">
        <f t="shared" si="1"/>
        <v>3.7433333333333336</v>
      </c>
      <c r="I9" s="8">
        <f t="shared" si="2"/>
        <v>1.8909873963972705</v>
      </c>
      <c r="K9" s="37" t="s">
        <v>62</v>
      </c>
      <c r="L9" s="38">
        <f>L6-L7-L8</f>
        <v>8.0000592592592739</v>
      </c>
    </row>
    <row r="10" spans="2:16" ht="16" thickBot="1" x14ac:dyDescent="0.4">
      <c r="B10" s="1">
        <v>7</v>
      </c>
      <c r="C10" s="1" t="s">
        <v>12</v>
      </c>
      <c r="D10" s="4">
        <v>4.66</v>
      </c>
      <c r="E10" s="4">
        <v>1.86</v>
      </c>
      <c r="F10" s="4">
        <v>6.07</v>
      </c>
      <c r="G10" s="19">
        <f t="shared" si="0"/>
        <v>12.59</v>
      </c>
      <c r="H10" s="19">
        <f t="shared" si="1"/>
        <v>4.1966666666666663</v>
      </c>
      <c r="I10" s="8">
        <f t="shared" si="2"/>
        <v>2.142903015382017</v>
      </c>
      <c r="K10" s="23" t="s">
        <v>79</v>
      </c>
      <c r="L10" s="22">
        <f>(SUMSQ(O17:O19)/L2)-L5</f>
        <v>2.5720074074074546</v>
      </c>
    </row>
    <row r="11" spans="2:16" ht="16" thickBot="1" x14ac:dyDescent="0.4">
      <c r="B11" s="1">
        <v>8</v>
      </c>
      <c r="C11" s="1" t="s">
        <v>13</v>
      </c>
      <c r="D11" s="4">
        <v>4.47</v>
      </c>
      <c r="E11" s="4">
        <v>2.4700000000000002</v>
      </c>
      <c r="F11" s="4">
        <v>6.02</v>
      </c>
      <c r="G11" s="19">
        <f t="shared" si="0"/>
        <v>12.959999999999999</v>
      </c>
      <c r="H11" s="19">
        <f t="shared" si="1"/>
        <v>4.3199999999999994</v>
      </c>
      <c r="I11" s="8">
        <f t="shared" si="2"/>
        <v>1.7797471730557688</v>
      </c>
      <c r="K11" s="23" t="s">
        <v>80</v>
      </c>
      <c r="L11" s="22">
        <f>(SUMSQ(L20:N20)/9)-L5</f>
        <v>0.74394074074075434</v>
      </c>
    </row>
    <row r="12" spans="2:16" ht="16" thickBot="1" x14ac:dyDescent="0.4">
      <c r="B12" s="1">
        <v>9</v>
      </c>
      <c r="C12" s="1" t="s">
        <v>14</v>
      </c>
      <c r="D12" s="4">
        <v>4.2300000000000004</v>
      </c>
      <c r="E12" s="4">
        <v>2.52</v>
      </c>
      <c r="F12" s="4">
        <v>5.55</v>
      </c>
      <c r="G12" s="19">
        <f t="shared" si="0"/>
        <v>12.3</v>
      </c>
      <c r="H12" s="19">
        <f t="shared" si="1"/>
        <v>4.1000000000000005</v>
      </c>
      <c r="I12" s="8">
        <f t="shared" si="2"/>
        <v>1.5191774089947483</v>
      </c>
      <c r="K12" s="23" t="s">
        <v>81</v>
      </c>
      <c r="L12" s="22">
        <f>L8-L10-L11</f>
        <v>1.1377703703703901</v>
      </c>
    </row>
    <row r="13" spans="2:16" x14ac:dyDescent="0.35">
      <c r="B13" s="154" t="s">
        <v>55</v>
      </c>
      <c r="C13" s="155"/>
      <c r="D13" s="21">
        <f>SUM(D4:D12)</f>
        <v>36.260000000000005</v>
      </c>
      <c r="E13" s="21">
        <f>SUM(E4:E12)</f>
        <v>25.279999999999998</v>
      </c>
      <c r="F13" s="21">
        <f>SUM(F4:F12)</f>
        <v>57.599999999999994</v>
      </c>
      <c r="G13" s="21">
        <f>SUM(G4:G12)</f>
        <v>119.14</v>
      </c>
      <c r="H13" s="29"/>
      <c r="I13" s="31"/>
    </row>
    <row r="15" spans="2:16" ht="15" thickBot="1" x14ac:dyDescent="0.4">
      <c r="B15" s="34" t="s">
        <v>82</v>
      </c>
      <c r="D15" s="39" t="s">
        <v>86</v>
      </c>
      <c r="E15" s="39" t="s">
        <v>83</v>
      </c>
      <c r="F15" s="39" t="s">
        <v>84</v>
      </c>
      <c r="G15" s="39" t="s">
        <v>85</v>
      </c>
      <c r="K15" s="33" t="s">
        <v>71</v>
      </c>
      <c r="L15" s="34"/>
    </row>
    <row r="16" spans="2:16" ht="15" thickBot="1" x14ac:dyDescent="0.4">
      <c r="B16" s="26" t="s">
        <v>63</v>
      </c>
      <c r="C16" s="26" t="s">
        <v>64</v>
      </c>
      <c r="D16" s="26" t="s">
        <v>65</v>
      </c>
      <c r="E16" s="26" t="s">
        <v>66</v>
      </c>
      <c r="F16" s="26" t="s">
        <v>67</v>
      </c>
      <c r="G16" s="26" t="s">
        <v>91</v>
      </c>
      <c r="H16" s="26" t="s">
        <v>97</v>
      </c>
      <c r="I16" s="26" t="s">
        <v>90</v>
      </c>
      <c r="K16" s="45" t="s">
        <v>69</v>
      </c>
      <c r="L16" s="45" t="s">
        <v>72</v>
      </c>
      <c r="M16" s="45" t="s">
        <v>73</v>
      </c>
      <c r="N16" s="45" t="s">
        <v>74</v>
      </c>
      <c r="O16" s="45" t="s">
        <v>55</v>
      </c>
      <c r="P16" s="45" t="s">
        <v>78</v>
      </c>
    </row>
    <row r="17" spans="2:16" ht="15" thickBot="1" x14ac:dyDescent="0.4">
      <c r="B17" s="27" t="s">
        <v>68</v>
      </c>
      <c r="C17" s="24">
        <f>L3-1</f>
        <v>2</v>
      </c>
      <c r="D17" s="25">
        <f>L7</f>
        <v>60.019940740740708</v>
      </c>
      <c r="E17" s="25">
        <f t="shared" ref="E17:E23" si="3">D17/C17</f>
        <v>30.009970370370354</v>
      </c>
      <c r="F17" s="25">
        <f>E17/E22</f>
        <v>60.019496151880212</v>
      </c>
      <c r="G17" s="22">
        <f>FINV(0.05,C17,C22)</f>
        <v>3.6337234675916301</v>
      </c>
      <c r="H17" s="6">
        <f>FINV(0.01,C17,C22)</f>
        <v>6.2262352803113821</v>
      </c>
      <c r="I17" s="6" t="str">
        <f>IF(F17&lt;G17,"tn",IF(F17&lt;H17,"*","**"))</f>
        <v>**</v>
      </c>
      <c r="K17" s="45" t="s">
        <v>75</v>
      </c>
      <c r="L17" s="35">
        <f>G4</f>
        <v>14.43</v>
      </c>
      <c r="M17" s="35">
        <f>G5</f>
        <v>14.44</v>
      </c>
      <c r="N17" s="35">
        <f>G6</f>
        <v>14.77</v>
      </c>
      <c r="O17" s="35">
        <f>SUM(L17:N17)</f>
        <v>43.64</v>
      </c>
      <c r="P17" s="35">
        <f>AVERAGE(L17:N17)</f>
        <v>14.546666666666667</v>
      </c>
    </row>
    <row r="18" spans="2:16" ht="15" thickBot="1" x14ac:dyDescent="0.4">
      <c r="B18" s="27" t="s">
        <v>69</v>
      </c>
      <c r="C18" s="24">
        <f>L2-1</f>
        <v>8</v>
      </c>
      <c r="D18" s="25">
        <f>L8</f>
        <v>4.453718518518599</v>
      </c>
      <c r="E18" s="25">
        <f t="shared" si="3"/>
        <v>0.55671481481482488</v>
      </c>
      <c r="F18" s="25">
        <f>E18/E22</f>
        <v>1.1134213820638545</v>
      </c>
      <c r="G18" s="22">
        <f>FINV(0.05,C18,C22)</f>
        <v>2.5910961798744014</v>
      </c>
      <c r="H18" s="6">
        <f>FINV(0.01,C18,C22)</f>
        <v>3.8895721399261927</v>
      </c>
      <c r="I18" s="6" t="str">
        <f>IF(F18&lt;G18,"tn",IF(F18&lt;H18,"*","**"))</f>
        <v>tn</v>
      </c>
      <c r="K18" s="45" t="s">
        <v>76</v>
      </c>
      <c r="L18" s="35">
        <f>G7</f>
        <v>12.040000000000001</v>
      </c>
      <c r="M18" s="35">
        <f>G8</f>
        <v>14.379999999999999</v>
      </c>
      <c r="N18" s="35">
        <f>G9</f>
        <v>11.23</v>
      </c>
      <c r="O18" s="35">
        <f>SUM(L18:N18)</f>
        <v>37.650000000000006</v>
      </c>
      <c r="P18" s="35">
        <f>AVERAGE(L18:N18)</f>
        <v>12.550000000000002</v>
      </c>
    </row>
    <row r="19" spans="2:16" ht="15" thickBot="1" x14ac:dyDescent="0.4">
      <c r="B19" s="27" t="s">
        <v>87</v>
      </c>
      <c r="C19" s="24">
        <v>2</v>
      </c>
      <c r="D19" s="25">
        <f>L10</f>
        <v>2.5720074074074546</v>
      </c>
      <c r="E19" s="25">
        <f t="shared" si="3"/>
        <v>1.2860037037037273</v>
      </c>
      <c r="F19" s="25">
        <f>E19/E22</f>
        <v>2.5719883556418526</v>
      </c>
      <c r="G19" s="22">
        <f>FINV(0.05,C19,C22)</f>
        <v>3.6337234675916301</v>
      </c>
      <c r="H19" s="6">
        <f>FINV(0.01,C19,C22)</f>
        <v>6.2262352803113821</v>
      </c>
      <c r="I19" s="6" t="str">
        <f>IF(F19&lt;G19,"tn",IF(F19&lt;H19,"*","**"))</f>
        <v>tn</v>
      </c>
      <c r="K19" s="45" t="s">
        <v>77</v>
      </c>
      <c r="L19" s="35">
        <f>G10</f>
        <v>12.59</v>
      </c>
      <c r="M19" s="35">
        <f>G11</f>
        <v>12.959999999999999</v>
      </c>
      <c r="N19" s="35">
        <f>G12</f>
        <v>12.3</v>
      </c>
      <c r="O19" s="35">
        <f>SUM(L19:N19)</f>
        <v>37.849999999999994</v>
      </c>
      <c r="P19" s="35">
        <f>AVERAGE(L19:N19)</f>
        <v>12.616666666666665</v>
      </c>
    </row>
    <row r="20" spans="2:16" ht="15" thickBot="1" x14ac:dyDescent="0.4">
      <c r="B20" s="27" t="s">
        <v>88</v>
      </c>
      <c r="C20" s="24">
        <v>2</v>
      </c>
      <c r="D20" s="25">
        <f>L11</f>
        <v>0.74394074074075434</v>
      </c>
      <c r="E20" s="25">
        <f t="shared" si="3"/>
        <v>0.37197037037037717</v>
      </c>
      <c r="F20" s="25">
        <f>E20/E22</f>
        <v>0.74393523010941887</v>
      </c>
      <c r="G20" s="22">
        <f>FINV(0.05,C20,C22)</f>
        <v>3.6337234675916301</v>
      </c>
      <c r="H20" s="6">
        <f>FINV(0.01,C20,C22)</f>
        <v>6.2262352803113821</v>
      </c>
      <c r="I20" s="6" t="str">
        <f>IF(F20&lt;G20,"tn",IF(F20&lt;H20,"*","**"))</f>
        <v>tn</v>
      </c>
      <c r="K20" s="45" t="s">
        <v>55</v>
      </c>
      <c r="L20" s="35">
        <f>SUM(L17:L19)</f>
        <v>39.06</v>
      </c>
      <c r="M20" s="35">
        <f>SUM(M17:M19)</f>
        <v>41.78</v>
      </c>
      <c r="N20" s="35">
        <f>SUM(N17:N19)</f>
        <v>38.299999999999997</v>
      </c>
      <c r="O20" s="35">
        <f>SUM(O17:O19)</f>
        <v>119.14</v>
      </c>
      <c r="P20" s="36"/>
    </row>
    <row r="21" spans="2:16" ht="15" thickBot="1" x14ac:dyDescent="0.4">
      <c r="B21" s="27" t="s">
        <v>89</v>
      </c>
      <c r="C21" s="24">
        <f>C19*C20</f>
        <v>4</v>
      </c>
      <c r="D21" s="25">
        <f>L12</f>
        <v>1.1377703703703901</v>
      </c>
      <c r="E21" s="25">
        <f t="shared" si="3"/>
        <v>0.28444259259259752</v>
      </c>
      <c r="F21" s="25">
        <f>E21/E22</f>
        <v>0.5688809712520736</v>
      </c>
      <c r="G21" s="22">
        <f>FINV(0.05,C21,C22)</f>
        <v>3.0069172799243447</v>
      </c>
      <c r="H21" s="6">
        <f>FINV(0.01,C21,C22)</f>
        <v>4.772577999723211</v>
      </c>
      <c r="I21" s="6" t="str">
        <f>IF(F21&lt;G21,"tn",IF(F21&lt;H21,"*","**"))</f>
        <v>tn</v>
      </c>
      <c r="K21" s="45" t="s">
        <v>78</v>
      </c>
      <c r="L21" s="35">
        <f>AVERAGE(L17:L19)</f>
        <v>13.020000000000001</v>
      </c>
      <c r="M21" s="35">
        <f>AVERAGE(M17:M19)</f>
        <v>13.926666666666668</v>
      </c>
      <c r="N21" s="35">
        <f>AVERAGE(N17:N19)</f>
        <v>12.766666666666666</v>
      </c>
      <c r="O21" s="36"/>
      <c r="P21" s="36"/>
    </row>
    <row r="22" spans="2:16" ht="15" thickBot="1" x14ac:dyDescent="0.4">
      <c r="B22" s="27" t="s">
        <v>70</v>
      </c>
      <c r="C22" s="24">
        <f>(L3-1)*(L2-1)</f>
        <v>16</v>
      </c>
      <c r="D22" s="25">
        <f>L9</f>
        <v>8.0000592592592739</v>
      </c>
      <c r="E22" s="25">
        <f t="shared" si="3"/>
        <v>0.50000370370370462</v>
      </c>
      <c r="F22" s="28"/>
      <c r="G22" s="41"/>
      <c r="H22" s="53"/>
      <c r="I22" s="53"/>
    </row>
    <row r="23" spans="2:16" ht="15" thickBot="1" x14ac:dyDescent="0.4">
      <c r="B23" s="27" t="s">
        <v>55</v>
      </c>
      <c r="C23" s="24">
        <f>(L2*L3)-1</f>
        <v>26</v>
      </c>
      <c r="D23" s="25">
        <f>L6</f>
        <v>72.473718518518581</v>
      </c>
      <c r="E23" s="40">
        <f t="shared" si="3"/>
        <v>2.7874507122507146</v>
      </c>
      <c r="F23" s="28"/>
      <c r="G23" s="41"/>
      <c r="H23" s="53"/>
      <c r="I23" s="53"/>
    </row>
  </sheetData>
  <mergeCells count="7">
    <mergeCell ref="I2:I3"/>
    <mergeCell ref="B2:B3"/>
    <mergeCell ref="C2:C3"/>
    <mergeCell ref="B13:C13"/>
    <mergeCell ref="D2:F2"/>
    <mergeCell ref="G2:G3"/>
    <mergeCell ref="H2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8"/>
  <sheetViews>
    <sheetView topLeftCell="A22" zoomScale="85" zoomScaleNormal="85" workbookViewId="0">
      <selection activeCell="C42" sqref="C42:C50"/>
    </sheetView>
  </sheetViews>
  <sheetFormatPr defaultRowHeight="14.5" x14ac:dyDescent="0.35"/>
  <cols>
    <col min="3" max="3" width="14.54296875" customWidth="1"/>
    <col min="7" max="8" width="10.7265625" customWidth="1"/>
    <col min="9" max="9" width="10.54296875" customWidth="1"/>
    <col min="11" max="11" width="11.453125" customWidth="1"/>
    <col min="14" max="14" width="10.6328125" customWidth="1"/>
  </cols>
  <sheetData>
    <row r="1" spans="2:16" ht="15" thickBot="1" x14ac:dyDescent="0.4"/>
    <row r="2" spans="2:16" ht="15" thickBot="1" x14ac:dyDescent="0.4">
      <c r="B2" s="148" t="s">
        <v>0</v>
      </c>
      <c r="C2" s="148" t="s">
        <v>1</v>
      </c>
      <c r="D2" s="148" t="s">
        <v>2</v>
      </c>
      <c r="E2" s="148"/>
      <c r="F2" s="148"/>
      <c r="G2" s="148" t="s">
        <v>16</v>
      </c>
      <c r="H2" s="148" t="s">
        <v>15</v>
      </c>
      <c r="I2" s="146" t="s">
        <v>98</v>
      </c>
      <c r="K2" s="23" t="s">
        <v>56</v>
      </c>
      <c r="L2" s="6">
        <v>9</v>
      </c>
    </row>
    <row r="3" spans="2:16" ht="15" thickBot="1" x14ac:dyDescent="0.4">
      <c r="B3" s="148"/>
      <c r="C3" s="148"/>
      <c r="D3" s="56" t="s">
        <v>3</v>
      </c>
      <c r="E3" s="56" t="s">
        <v>4</v>
      </c>
      <c r="F3" s="56" t="s">
        <v>5</v>
      </c>
      <c r="G3" s="148"/>
      <c r="H3" s="148"/>
      <c r="I3" s="147"/>
      <c r="K3" s="23" t="s">
        <v>57</v>
      </c>
      <c r="L3" s="6">
        <v>3</v>
      </c>
    </row>
    <row r="4" spans="2:16" ht="15" thickBot="1" x14ac:dyDescent="0.4">
      <c r="B4" s="57">
        <v>1</v>
      </c>
      <c r="C4" s="57" t="s">
        <v>6</v>
      </c>
      <c r="D4" s="86">
        <v>41.12</v>
      </c>
      <c r="E4" s="86">
        <v>43.06</v>
      </c>
      <c r="F4" s="57">
        <v>42.39</v>
      </c>
      <c r="G4" s="63">
        <f>SUM(D4:F4)</f>
        <v>126.57000000000001</v>
      </c>
      <c r="H4" s="63">
        <f>AVERAGE(D4:F4)</f>
        <v>42.190000000000005</v>
      </c>
      <c r="I4" s="63">
        <f>STDEV(D4:F4)</f>
        <v>0.98534258001976383</v>
      </c>
    </row>
    <row r="5" spans="2:16" ht="15" thickBot="1" x14ac:dyDescent="0.4">
      <c r="B5" s="57">
        <v>2</v>
      </c>
      <c r="C5" s="57" t="s">
        <v>7</v>
      </c>
      <c r="D5" s="86">
        <v>39.51</v>
      </c>
      <c r="E5" s="86">
        <v>41.01</v>
      </c>
      <c r="F5" s="57">
        <v>37.08</v>
      </c>
      <c r="G5" s="63">
        <f t="shared" ref="G5:G12" si="0">SUM(D5:F5)</f>
        <v>117.6</v>
      </c>
      <c r="H5" s="63">
        <f t="shared" ref="H5:H12" si="1">AVERAGE(D5:F5)</f>
        <v>39.199999999999996</v>
      </c>
      <c r="I5" s="63">
        <f t="shared" ref="I5:I12" si="2">STDEV(D5:F5)</f>
        <v>1.9832549004099296</v>
      </c>
      <c r="K5" s="23" t="s">
        <v>58</v>
      </c>
      <c r="L5" s="22">
        <f>(G13^2)/(L2*L3)</f>
        <v>34542.731392592592</v>
      </c>
    </row>
    <row r="6" spans="2:16" ht="15" thickBot="1" x14ac:dyDescent="0.4">
      <c r="B6" s="57">
        <v>3</v>
      </c>
      <c r="C6" s="57" t="s">
        <v>8</v>
      </c>
      <c r="D6" s="86">
        <v>30.17</v>
      </c>
      <c r="E6" s="86">
        <v>31.03</v>
      </c>
      <c r="F6" s="57">
        <v>31.15</v>
      </c>
      <c r="G6" s="63">
        <f t="shared" si="0"/>
        <v>92.35</v>
      </c>
      <c r="H6" s="63">
        <f t="shared" si="1"/>
        <v>30.783333333333331</v>
      </c>
      <c r="I6" s="63">
        <f t="shared" si="2"/>
        <v>0.53454030094402794</v>
      </c>
      <c r="K6" s="23" t="s">
        <v>59</v>
      </c>
      <c r="L6" s="22">
        <f>SUMSQ(D4:F12)-L5</f>
        <v>634.93440740741062</v>
      </c>
    </row>
    <row r="7" spans="2:16" ht="15" thickBot="1" x14ac:dyDescent="0.4">
      <c r="B7" s="57">
        <v>4</v>
      </c>
      <c r="C7" s="57" t="s">
        <v>9</v>
      </c>
      <c r="D7" s="86">
        <v>41.26</v>
      </c>
      <c r="E7" s="86">
        <v>39.1</v>
      </c>
      <c r="F7" s="57">
        <v>40.58</v>
      </c>
      <c r="G7" s="63">
        <f t="shared" si="0"/>
        <v>120.94</v>
      </c>
      <c r="H7" s="63">
        <f t="shared" si="1"/>
        <v>40.313333333333333</v>
      </c>
      <c r="I7" s="63">
        <f t="shared" si="2"/>
        <v>1.1044153807935353</v>
      </c>
      <c r="K7" s="23" t="s">
        <v>60</v>
      </c>
      <c r="L7" s="22">
        <f>(SUMSQ(D13:F13)/9)-L5</f>
        <v>3.9884962962969439</v>
      </c>
    </row>
    <row r="8" spans="2:16" ht="15" thickBot="1" x14ac:dyDescent="0.4">
      <c r="B8" s="57">
        <v>5</v>
      </c>
      <c r="C8" s="57" t="s">
        <v>10</v>
      </c>
      <c r="D8" s="86">
        <v>39.5</v>
      </c>
      <c r="E8" s="86">
        <v>39.200000000000003</v>
      </c>
      <c r="F8" s="57">
        <v>40.28</v>
      </c>
      <c r="G8" s="63">
        <f t="shared" si="0"/>
        <v>118.98</v>
      </c>
      <c r="H8" s="63">
        <f t="shared" si="1"/>
        <v>39.660000000000004</v>
      </c>
      <c r="I8" s="63">
        <f t="shared" si="2"/>
        <v>0.55749439459065364</v>
      </c>
      <c r="K8" s="23" t="s">
        <v>61</v>
      </c>
      <c r="L8" s="22">
        <f>(SUMSQ(G4:G12)/L3)-L5</f>
        <v>610.36160740740888</v>
      </c>
    </row>
    <row r="9" spans="2:16" ht="15" thickBot="1" x14ac:dyDescent="0.4">
      <c r="B9" s="57">
        <v>6</v>
      </c>
      <c r="C9" s="57" t="s">
        <v>11</v>
      </c>
      <c r="D9" s="86">
        <v>39.19</v>
      </c>
      <c r="E9" s="86">
        <v>38.47</v>
      </c>
      <c r="F9" s="57">
        <v>37.15</v>
      </c>
      <c r="G9" s="63">
        <f t="shared" si="0"/>
        <v>114.81</v>
      </c>
      <c r="H9" s="63">
        <f t="shared" si="1"/>
        <v>38.270000000000003</v>
      </c>
      <c r="I9" s="63">
        <f t="shared" si="2"/>
        <v>1.0346013725102048</v>
      </c>
      <c r="K9" s="37" t="s">
        <v>62</v>
      </c>
      <c r="L9" s="38">
        <f>L6-L7-L8</f>
        <v>20.584303703704791</v>
      </c>
    </row>
    <row r="10" spans="2:16" ht="15" thickBot="1" x14ac:dyDescent="0.4">
      <c r="B10" s="57">
        <v>7</v>
      </c>
      <c r="C10" s="57" t="s">
        <v>12</v>
      </c>
      <c r="D10" s="86">
        <v>30.49</v>
      </c>
      <c r="E10" s="86">
        <v>31.49</v>
      </c>
      <c r="F10" s="57">
        <v>30.17</v>
      </c>
      <c r="G10" s="63">
        <f t="shared" si="0"/>
        <v>92.15</v>
      </c>
      <c r="H10" s="63">
        <f t="shared" si="1"/>
        <v>30.716666666666669</v>
      </c>
      <c r="I10" s="63">
        <f t="shared" si="2"/>
        <v>0.68857340446268434</v>
      </c>
      <c r="K10" s="23" t="s">
        <v>79</v>
      </c>
      <c r="L10" s="22">
        <f>(SUMSQ(O17:O19)/L2)-L5</f>
        <v>393.25120740741113</v>
      </c>
    </row>
    <row r="11" spans="2:16" ht="15" thickBot="1" x14ac:dyDescent="0.4">
      <c r="B11" s="57">
        <v>8</v>
      </c>
      <c r="C11" s="57" t="s">
        <v>13</v>
      </c>
      <c r="D11" s="86">
        <v>31.18</v>
      </c>
      <c r="E11" s="86">
        <v>30.39</v>
      </c>
      <c r="F11" s="57">
        <v>30.44</v>
      </c>
      <c r="G11" s="63">
        <f t="shared" si="0"/>
        <v>92.01</v>
      </c>
      <c r="H11" s="63">
        <f t="shared" si="1"/>
        <v>30.67</v>
      </c>
      <c r="I11" s="63">
        <f t="shared" si="2"/>
        <v>0.44237992721189257</v>
      </c>
      <c r="K11" s="23" t="s">
        <v>80</v>
      </c>
      <c r="L11" s="22">
        <f>(SUMSQ(L20:N20)/9)-L5</f>
        <v>106.22458518518397</v>
      </c>
    </row>
    <row r="12" spans="2:16" ht="15" thickBot="1" x14ac:dyDescent="0.4">
      <c r="B12" s="57">
        <v>9</v>
      </c>
      <c r="C12" s="57" t="s">
        <v>14</v>
      </c>
      <c r="D12" s="86">
        <v>30.04</v>
      </c>
      <c r="E12" s="86">
        <v>32.1</v>
      </c>
      <c r="F12" s="57">
        <v>28.19</v>
      </c>
      <c r="G12" s="63">
        <f t="shared" si="0"/>
        <v>90.33</v>
      </c>
      <c r="H12" s="63">
        <f t="shared" si="1"/>
        <v>30.11</v>
      </c>
      <c r="I12" s="63">
        <f t="shared" si="2"/>
        <v>1.9559396718712978</v>
      </c>
      <c r="K12" s="23" t="s">
        <v>81</v>
      </c>
      <c r="L12" s="22">
        <f>L8-L10-L11</f>
        <v>110.88581481481378</v>
      </c>
    </row>
    <row r="13" spans="2:16" x14ac:dyDescent="0.35">
      <c r="B13" s="156" t="s">
        <v>55</v>
      </c>
      <c r="C13" s="157"/>
      <c r="D13" s="83">
        <f>SUM(D4:D12)</f>
        <v>322.46000000000004</v>
      </c>
      <c r="E13" s="83">
        <f>SUM(E4:E12)</f>
        <v>325.84999999999997</v>
      </c>
      <c r="F13" s="83">
        <f>SUM(F4:F12)</f>
        <v>317.43</v>
      </c>
      <c r="G13" s="83">
        <f>SUM(G4:G12)</f>
        <v>965.74</v>
      </c>
      <c r="H13" s="68"/>
      <c r="I13" s="68"/>
    </row>
    <row r="15" spans="2:16" ht="15" thickBot="1" x14ac:dyDescent="0.4">
      <c r="B15" s="34" t="s">
        <v>82</v>
      </c>
      <c r="D15" s="39" t="s">
        <v>86</v>
      </c>
      <c r="E15" s="39" t="s">
        <v>83</v>
      </c>
      <c r="F15" s="39" t="s">
        <v>84</v>
      </c>
      <c r="G15" s="39" t="s">
        <v>85</v>
      </c>
      <c r="K15" s="33" t="s">
        <v>71</v>
      </c>
      <c r="L15" s="34"/>
    </row>
    <row r="16" spans="2:16" ht="15" thickBot="1" x14ac:dyDescent="0.4">
      <c r="B16" s="26" t="s">
        <v>63</v>
      </c>
      <c r="C16" s="26" t="s">
        <v>64</v>
      </c>
      <c r="D16" s="26" t="s">
        <v>65</v>
      </c>
      <c r="E16" s="26" t="s">
        <v>66</v>
      </c>
      <c r="F16" s="26" t="s">
        <v>67</v>
      </c>
      <c r="G16" s="26" t="s">
        <v>91</v>
      </c>
      <c r="H16" s="26" t="s">
        <v>97</v>
      </c>
      <c r="I16" s="26" t="s">
        <v>90</v>
      </c>
      <c r="K16" s="45" t="s">
        <v>69</v>
      </c>
      <c r="L16" s="45" t="s">
        <v>72</v>
      </c>
      <c r="M16" s="45" t="s">
        <v>73</v>
      </c>
      <c r="N16" s="45" t="s">
        <v>74</v>
      </c>
      <c r="O16" s="45" t="s">
        <v>55</v>
      </c>
      <c r="P16" s="45" t="s">
        <v>78</v>
      </c>
    </row>
    <row r="17" spans="2:18" ht="15" thickBot="1" x14ac:dyDescent="0.4">
      <c r="B17" s="27" t="s">
        <v>68</v>
      </c>
      <c r="C17" s="24">
        <f>L3-1</f>
        <v>2</v>
      </c>
      <c r="D17" s="25">
        <f>L7</f>
        <v>3.9884962962969439</v>
      </c>
      <c r="E17" s="25">
        <f t="shared" ref="E17:E23" si="3">D17/C17</f>
        <v>1.994248148148472</v>
      </c>
      <c r="F17" s="25">
        <f>E17/E22</f>
        <v>1.5501117176303958</v>
      </c>
      <c r="G17" s="22">
        <f>FINV(0.05,C17,C22)</f>
        <v>3.6337234675916301</v>
      </c>
      <c r="H17" s="22">
        <f>FINV(0.01,C17,C22)</f>
        <v>6.2262352803113821</v>
      </c>
      <c r="I17" s="6" t="str">
        <f>IF(F17&lt;G17,"tn",IF(F17&lt;H17,"*","**"))</f>
        <v>tn</v>
      </c>
      <c r="K17" s="45" t="s">
        <v>75</v>
      </c>
      <c r="L17" s="35">
        <f>G4</f>
        <v>126.57000000000001</v>
      </c>
      <c r="M17" s="35">
        <f>G5</f>
        <v>117.6</v>
      </c>
      <c r="N17" s="35">
        <f>G6</f>
        <v>92.35</v>
      </c>
      <c r="O17" s="35">
        <f>SUM(L17:N17)</f>
        <v>336.52</v>
      </c>
      <c r="P17" s="35">
        <f>AVERAGE(L17:N17)</f>
        <v>112.17333333333333</v>
      </c>
    </row>
    <row r="18" spans="2:18" ht="15" thickBot="1" x14ac:dyDescent="0.4">
      <c r="B18" s="27" t="s">
        <v>69</v>
      </c>
      <c r="C18" s="24">
        <f>L2-1</f>
        <v>8</v>
      </c>
      <c r="D18" s="25">
        <f>L8</f>
        <v>610.36160740740888</v>
      </c>
      <c r="E18" s="25">
        <f t="shared" si="3"/>
        <v>76.29520092592611</v>
      </c>
      <c r="F18" s="25">
        <f>E18/E22</f>
        <v>59.303595224117799</v>
      </c>
      <c r="G18" s="22">
        <f>FINV(0.05,C18,C22)</f>
        <v>2.5910961798744014</v>
      </c>
      <c r="H18" s="22">
        <f>FINV(0.01,C18,C22)</f>
        <v>3.8895721399261927</v>
      </c>
      <c r="I18" s="6" t="str">
        <f>IF(F18&lt;G18,"tn",IF(F18&lt;H18,"*","**"))</f>
        <v>**</v>
      </c>
      <c r="K18" s="45" t="s">
        <v>76</v>
      </c>
      <c r="L18" s="35">
        <f>G7</f>
        <v>120.94</v>
      </c>
      <c r="M18" s="35">
        <f>G8</f>
        <v>118.98</v>
      </c>
      <c r="N18" s="35">
        <f>G9</f>
        <v>114.81</v>
      </c>
      <c r="O18" s="35">
        <f>SUM(L18:N18)</f>
        <v>354.73</v>
      </c>
      <c r="P18" s="35">
        <f>AVERAGE(L18:N18)</f>
        <v>118.24333333333334</v>
      </c>
    </row>
    <row r="19" spans="2:18" ht="15" thickBot="1" x14ac:dyDescent="0.4">
      <c r="B19" s="27" t="s">
        <v>87</v>
      </c>
      <c r="C19" s="24">
        <v>2</v>
      </c>
      <c r="D19" s="25">
        <f>L10</f>
        <v>393.25120740741113</v>
      </c>
      <c r="E19" s="25">
        <f t="shared" si="3"/>
        <v>196.62560370370556</v>
      </c>
      <c r="F19" s="25">
        <f>E19/E22</f>
        <v>152.83536934470442</v>
      </c>
      <c r="G19" s="22">
        <f>FINV(0.05,C19,C22)</f>
        <v>3.6337234675916301</v>
      </c>
      <c r="H19" s="22">
        <f>FINV(0.01,C19,C22)</f>
        <v>6.2262352803113821</v>
      </c>
      <c r="I19" s="6" t="str">
        <f>IF(F19&lt;G19,"tn",IF(F19&lt;H19,"*","**"))</f>
        <v>**</v>
      </c>
      <c r="K19" s="45" t="s">
        <v>77</v>
      </c>
      <c r="L19" s="35">
        <f>G10</f>
        <v>92.15</v>
      </c>
      <c r="M19" s="35">
        <f>G11</f>
        <v>92.01</v>
      </c>
      <c r="N19" s="35">
        <f>G12</f>
        <v>90.33</v>
      </c>
      <c r="O19" s="35">
        <f>SUM(L19:N19)</f>
        <v>274.49</v>
      </c>
      <c r="P19" s="35">
        <f>AVERAGE(L19:N19)</f>
        <v>91.49666666666667</v>
      </c>
    </row>
    <row r="20" spans="2:18" ht="15" thickBot="1" x14ac:dyDescent="0.4">
      <c r="B20" s="27" t="s">
        <v>88</v>
      </c>
      <c r="C20" s="24">
        <v>2</v>
      </c>
      <c r="D20" s="25">
        <f>L11</f>
        <v>106.22458518518397</v>
      </c>
      <c r="E20" s="25">
        <f t="shared" si="3"/>
        <v>53.112292592591984</v>
      </c>
      <c r="F20" s="25">
        <f>E20/E22</f>
        <v>41.283722476778472</v>
      </c>
      <c r="G20" s="22">
        <f>FINV(0.05,C20,C22)</f>
        <v>3.6337234675916301</v>
      </c>
      <c r="H20" s="22">
        <f>FINV(0.01,C20,C22)</f>
        <v>6.2262352803113821</v>
      </c>
      <c r="I20" s="6" t="str">
        <f>IF(F20&lt;G20,"tn",IF(F20&lt;H20,"*","**"))</f>
        <v>**</v>
      </c>
      <c r="K20" s="45" t="s">
        <v>55</v>
      </c>
      <c r="L20" s="35">
        <f>SUM(L17:L19)</f>
        <v>339.65999999999997</v>
      </c>
      <c r="M20" s="35">
        <f>SUM(M17:M19)</f>
        <v>328.59</v>
      </c>
      <c r="N20" s="35">
        <f>SUM(N17:N19)</f>
        <v>297.49</v>
      </c>
      <c r="O20" s="35">
        <f>SUM(O17:O19)</f>
        <v>965.74</v>
      </c>
      <c r="P20" s="36"/>
    </row>
    <row r="21" spans="2:18" ht="15" thickBot="1" x14ac:dyDescent="0.4">
      <c r="B21" s="27" t="s">
        <v>89</v>
      </c>
      <c r="C21" s="24">
        <f>C19*C20</f>
        <v>4</v>
      </c>
      <c r="D21" s="25">
        <f>L12</f>
        <v>110.88581481481378</v>
      </c>
      <c r="E21" s="25">
        <f t="shared" si="3"/>
        <v>27.721453703703446</v>
      </c>
      <c r="F21" s="25">
        <f>E21/E22</f>
        <v>21.547644537494151</v>
      </c>
      <c r="G21" s="22">
        <f>FINV(0.05,C21,C22)</f>
        <v>3.0069172799243447</v>
      </c>
      <c r="H21" s="22">
        <f>FINV(0.01,C21,C22)</f>
        <v>4.772577999723211</v>
      </c>
      <c r="I21" s="6" t="str">
        <f>IF(F21&lt;G21,"tn",IF(F21&lt;H21,"*","**"))</f>
        <v>**</v>
      </c>
      <c r="K21" s="45" t="s">
        <v>78</v>
      </c>
      <c r="L21" s="35">
        <f>AVERAGE(L17:L19)</f>
        <v>113.21999999999998</v>
      </c>
      <c r="M21" s="35">
        <f>AVERAGE(M17:M19)</f>
        <v>109.52999999999999</v>
      </c>
      <c r="N21" s="35">
        <f>AVERAGE(N17:N19)</f>
        <v>99.163333333333341</v>
      </c>
      <c r="O21" s="36"/>
      <c r="P21" s="36"/>
    </row>
    <row r="22" spans="2:18" ht="15" thickBot="1" x14ac:dyDescent="0.4">
      <c r="B22" s="27" t="s">
        <v>70</v>
      </c>
      <c r="C22" s="24">
        <f>(L3-1)*(L2-1)</f>
        <v>16</v>
      </c>
      <c r="D22" s="25">
        <f>L9</f>
        <v>20.584303703704791</v>
      </c>
      <c r="E22" s="25">
        <f t="shared" si="3"/>
        <v>1.2865189814815494</v>
      </c>
      <c r="F22" s="28"/>
      <c r="G22" s="41"/>
      <c r="H22" s="53"/>
      <c r="I22" s="53"/>
    </row>
    <row r="23" spans="2:18" ht="15" thickBot="1" x14ac:dyDescent="0.4">
      <c r="B23" s="27" t="s">
        <v>55</v>
      </c>
      <c r="C23" s="24">
        <f>(L2*L3)-1</f>
        <v>26</v>
      </c>
      <c r="D23" s="25">
        <f>L6</f>
        <v>634.93440740741062</v>
      </c>
      <c r="E23" s="40">
        <f t="shared" si="3"/>
        <v>24.420554131054253</v>
      </c>
      <c r="F23" s="28"/>
      <c r="G23" s="41"/>
      <c r="H23" s="53"/>
      <c r="I23" s="53"/>
    </row>
    <row r="24" spans="2:18" x14ac:dyDescent="0.35">
      <c r="K24" s="54" t="s">
        <v>99</v>
      </c>
    </row>
    <row r="25" spans="2:18" x14ac:dyDescent="0.35">
      <c r="B25" s="43" t="s">
        <v>94</v>
      </c>
      <c r="C25" s="44"/>
      <c r="D25" s="44"/>
      <c r="E25" s="44"/>
      <c r="K25" s="159" t="s">
        <v>100</v>
      </c>
      <c r="L25" s="159"/>
      <c r="M25" s="159"/>
      <c r="N25" s="159"/>
      <c r="O25" s="159"/>
      <c r="P25" s="159"/>
      <c r="Q25" s="159"/>
      <c r="R25" s="159"/>
    </row>
    <row r="26" spans="2:18" x14ac:dyDescent="0.35">
      <c r="B26" s="44" t="s">
        <v>95</v>
      </c>
      <c r="C26" s="44" t="s">
        <v>96</v>
      </c>
      <c r="D26" s="44"/>
      <c r="E26" s="44"/>
      <c r="K26" s="159"/>
      <c r="L26" s="159"/>
      <c r="M26" s="159"/>
      <c r="N26" s="159"/>
      <c r="O26" s="159"/>
      <c r="P26" s="159"/>
      <c r="Q26" s="159"/>
      <c r="R26" s="159"/>
    </row>
    <row r="27" spans="2:18" x14ac:dyDescent="0.35">
      <c r="C27" s="44">
        <f>5.03*(SQRT(E22/3))</f>
        <v>3.2939382760138121</v>
      </c>
      <c r="K27" s="159"/>
      <c r="L27" s="159"/>
      <c r="M27" s="159"/>
      <c r="N27" s="159"/>
      <c r="O27" s="159"/>
      <c r="P27" s="159"/>
      <c r="Q27" s="159"/>
      <c r="R27" s="159"/>
    </row>
    <row r="29" spans="2:18" x14ac:dyDescent="0.35">
      <c r="B29" s="45" t="s">
        <v>69</v>
      </c>
      <c r="C29" s="45" t="s">
        <v>78</v>
      </c>
      <c r="D29" s="47" t="s">
        <v>90</v>
      </c>
      <c r="H29">
        <v>91.5</v>
      </c>
      <c r="I29" t="s">
        <v>101</v>
      </c>
      <c r="J29" s="112">
        <f>H29+C27</f>
        <v>94.793938276013819</v>
      </c>
    </row>
    <row r="30" spans="2:18" x14ac:dyDescent="0.35">
      <c r="B30" s="5" t="s">
        <v>42</v>
      </c>
      <c r="C30" s="8">
        <f>H12</f>
        <v>30.11</v>
      </c>
      <c r="D30" s="52" t="s">
        <v>101</v>
      </c>
      <c r="E30" s="55">
        <f>C30+C27</f>
        <v>33.403938276013811</v>
      </c>
      <c r="H30">
        <v>112.17</v>
      </c>
      <c r="I30" t="s">
        <v>102</v>
      </c>
      <c r="J30" s="112">
        <f>H30+C27</f>
        <v>115.46393827601382</v>
      </c>
      <c r="K30" s="112">
        <f>H30-C27</f>
        <v>108.87606172398618</v>
      </c>
    </row>
    <row r="31" spans="2:18" x14ac:dyDescent="0.35">
      <c r="B31" s="5" t="s">
        <v>41</v>
      </c>
      <c r="C31" s="8">
        <f>H11</f>
        <v>30.67</v>
      </c>
      <c r="D31" s="52" t="s">
        <v>101</v>
      </c>
      <c r="H31">
        <v>118.24</v>
      </c>
      <c r="I31" t="s">
        <v>104</v>
      </c>
    </row>
    <row r="32" spans="2:18" x14ac:dyDescent="0.35">
      <c r="B32" s="5" t="s">
        <v>40</v>
      </c>
      <c r="C32" s="8">
        <f>H10</f>
        <v>30.716666666666669</v>
      </c>
      <c r="D32" s="52" t="s">
        <v>101</v>
      </c>
    </row>
    <row r="33" spans="2:6" x14ac:dyDescent="0.35">
      <c r="B33" s="5" t="s">
        <v>36</v>
      </c>
      <c r="C33" s="8">
        <f>H6</f>
        <v>30.783333333333331</v>
      </c>
      <c r="D33" s="52" t="s">
        <v>101</v>
      </c>
    </row>
    <row r="34" spans="2:6" x14ac:dyDescent="0.35">
      <c r="B34" s="5" t="s">
        <v>39</v>
      </c>
      <c r="C34" s="8">
        <f>H9</f>
        <v>38.270000000000003</v>
      </c>
      <c r="D34" s="52" t="s">
        <v>102</v>
      </c>
      <c r="E34" s="55">
        <f>C34+C27</f>
        <v>41.563938276013815</v>
      </c>
      <c r="F34" s="55">
        <f>C34-C27</f>
        <v>34.976061723986192</v>
      </c>
    </row>
    <row r="35" spans="2:6" x14ac:dyDescent="0.35">
      <c r="B35" s="5" t="s">
        <v>35</v>
      </c>
      <c r="C35" s="8">
        <f>H5</f>
        <v>39.199999999999996</v>
      </c>
      <c r="D35" s="52" t="s">
        <v>103</v>
      </c>
    </row>
    <row r="36" spans="2:6" x14ac:dyDescent="0.35">
      <c r="B36" s="5" t="s">
        <v>38</v>
      </c>
      <c r="C36" s="8">
        <f>H8</f>
        <v>39.660000000000004</v>
      </c>
      <c r="D36" s="52" t="s">
        <v>103</v>
      </c>
    </row>
    <row r="37" spans="2:6" x14ac:dyDescent="0.35">
      <c r="B37" s="5" t="s">
        <v>37</v>
      </c>
      <c r="C37" s="8">
        <f>H7</f>
        <v>40.313333333333333</v>
      </c>
      <c r="D37" s="52" t="s">
        <v>103</v>
      </c>
    </row>
    <row r="38" spans="2:6" x14ac:dyDescent="0.35">
      <c r="B38" s="5" t="s">
        <v>34</v>
      </c>
      <c r="C38" s="8">
        <f>H4</f>
        <v>42.190000000000005</v>
      </c>
      <c r="D38" s="52" t="s">
        <v>104</v>
      </c>
      <c r="F38" s="55">
        <f>C38-C27</f>
        <v>38.896061723986193</v>
      </c>
    </row>
  </sheetData>
  <mergeCells count="8">
    <mergeCell ref="I2:I3"/>
    <mergeCell ref="K25:R27"/>
    <mergeCell ref="H2:H3"/>
    <mergeCell ref="B13:C13"/>
    <mergeCell ref="B2:B3"/>
    <mergeCell ref="C2:C3"/>
    <mergeCell ref="D2:F2"/>
    <mergeCell ref="G2:G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9"/>
  <sheetViews>
    <sheetView topLeftCell="A22" zoomScale="70" zoomScaleNormal="70" workbookViewId="0">
      <selection activeCell="J41" sqref="J41"/>
    </sheetView>
  </sheetViews>
  <sheetFormatPr defaultRowHeight="14.5" x14ac:dyDescent="0.35"/>
  <cols>
    <col min="3" max="3" width="14.7265625" customWidth="1"/>
    <col min="7" max="7" width="10.26953125" customWidth="1"/>
    <col min="8" max="8" width="10.08984375" customWidth="1"/>
    <col min="9" max="9" width="12.1796875" customWidth="1"/>
    <col min="12" max="12" width="9" bestFit="1" customWidth="1"/>
  </cols>
  <sheetData>
    <row r="1" spans="2:16" ht="15" thickBot="1" x14ac:dyDescent="0.4"/>
    <row r="2" spans="2:16" ht="15" thickBot="1" x14ac:dyDescent="0.4">
      <c r="B2" s="56" t="s">
        <v>0</v>
      </c>
      <c r="C2" s="56" t="s">
        <v>1</v>
      </c>
      <c r="D2" s="160" t="s">
        <v>2</v>
      </c>
      <c r="E2" s="161"/>
      <c r="F2" s="162"/>
      <c r="G2" s="56" t="s">
        <v>16</v>
      </c>
      <c r="H2" s="56" t="s">
        <v>15</v>
      </c>
      <c r="I2" s="146" t="s">
        <v>98</v>
      </c>
      <c r="K2" s="23" t="s">
        <v>56</v>
      </c>
      <c r="L2" s="6">
        <v>9</v>
      </c>
    </row>
    <row r="3" spans="2:16" ht="15" thickBot="1" x14ac:dyDescent="0.4">
      <c r="B3" s="56"/>
      <c r="C3" s="56"/>
      <c r="D3" s="56" t="s">
        <v>3</v>
      </c>
      <c r="E3" s="56" t="s">
        <v>4</v>
      </c>
      <c r="F3" s="56" t="s">
        <v>5</v>
      </c>
      <c r="G3" s="56"/>
      <c r="H3" s="56"/>
      <c r="I3" s="147"/>
      <c r="K3" s="23" t="s">
        <v>57</v>
      </c>
      <c r="L3" s="6">
        <v>3</v>
      </c>
    </row>
    <row r="4" spans="2:16" ht="15" thickBot="1" x14ac:dyDescent="0.4">
      <c r="B4" s="57">
        <v>1</v>
      </c>
      <c r="C4" s="57" t="s">
        <v>6</v>
      </c>
      <c r="D4" s="57">
        <v>21.2</v>
      </c>
      <c r="E4" s="57">
        <v>20.8</v>
      </c>
      <c r="F4" s="57">
        <v>23</v>
      </c>
      <c r="G4" s="80">
        <f>(SUM(D4:F4))</f>
        <v>65</v>
      </c>
      <c r="H4" s="63">
        <f>(AVERAGE(D4:F4))</f>
        <v>21.666666666666668</v>
      </c>
      <c r="I4" s="63">
        <f>STDEV(D4:F4)</f>
        <v>1.171893055416463</v>
      </c>
    </row>
    <row r="5" spans="2:16" ht="15" thickBot="1" x14ac:dyDescent="0.4">
      <c r="B5" s="57">
        <v>2</v>
      </c>
      <c r="C5" s="57" t="s">
        <v>7</v>
      </c>
      <c r="D5" s="57">
        <v>23.5</v>
      </c>
      <c r="E5" s="57">
        <v>24</v>
      </c>
      <c r="F5" s="57">
        <v>25</v>
      </c>
      <c r="G5" s="80">
        <f t="shared" ref="G5:G12" si="0">(SUM(D5:F5))</f>
        <v>72.5</v>
      </c>
      <c r="H5" s="63">
        <f t="shared" ref="H5:H12" si="1">(AVERAGE(D5:F5))</f>
        <v>24.166666666666668</v>
      </c>
      <c r="I5" s="63">
        <f t="shared" ref="I5:I12" si="2">STDEV(D5:F5)</f>
        <v>0.76376261582597327</v>
      </c>
      <c r="K5" s="23" t="s">
        <v>58</v>
      </c>
      <c r="L5" s="22">
        <f>(G13^2)/(L2*L3)</f>
        <v>14085.884814814823</v>
      </c>
    </row>
    <row r="6" spans="2:16" ht="15" thickBot="1" x14ac:dyDescent="0.4">
      <c r="B6" s="57">
        <v>3</v>
      </c>
      <c r="C6" s="57" t="s">
        <v>8</v>
      </c>
      <c r="D6" s="57">
        <v>25.4</v>
      </c>
      <c r="E6" s="57">
        <v>26.4</v>
      </c>
      <c r="F6" s="57">
        <v>26</v>
      </c>
      <c r="G6" s="80">
        <f t="shared" si="0"/>
        <v>77.8</v>
      </c>
      <c r="H6" s="63">
        <f t="shared" si="1"/>
        <v>25.933333333333334</v>
      </c>
      <c r="I6" s="63">
        <f t="shared" si="2"/>
        <v>0.50332229568471676</v>
      </c>
      <c r="K6" s="23" t="s">
        <v>59</v>
      </c>
      <c r="L6" s="22">
        <f>SUMSQ(D4:F12)-L5</f>
        <v>96.945185185179071</v>
      </c>
    </row>
    <row r="7" spans="2:16" ht="15" thickBot="1" x14ac:dyDescent="0.4">
      <c r="B7" s="57">
        <v>4</v>
      </c>
      <c r="C7" s="57" t="s">
        <v>9</v>
      </c>
      <c r="D7" s="57">
        <v>20.8</v>
      </c>
      <c r="E7" s="57">
        <v>21</v>
      </c>
      <c r="F7" s="57">
        <v>23.1</v>
      </c>
      <c r="G7" s="80">
        <f t="shared" si="0"/>
        <v>64.900000000000006</v>
      </c>
      <c r="H7" s="63">
        <f t="shared" si="1"/>
        <v>21.633333333333336</v>
      </c>
      <c r="I7" s="63">
        <f t="shared" si="2"/>
        <v>1.2741009902410934</v>
      </c>
      <c r="K7" s="23" t="s">
        <v>60</v>
      </c>
      <c r="L7" s="22">
        <f>(SUMSQ(D13:F13)/9)-L5</f>
        <v>4.3162962962851452</v>
      </c>
    </row>
    <row r="8" spans="2:16" ht="15" thickBot="1" x14ac:dyDescent="0.4">
      <c r="B8" s="57">
        <v>5</v>
      </c>
      <c r="C8" s="57" t="s">
        <v>10</v>
      </c>
      <c r="D8" s="57">
        <v>22.6</v>
      </c>
      <c r="E8" s="57">
        <v>21.2</v>
      </c>
      <c r="F8" s="57">
        <v>21.3</v>
      </c>
      <c r="G8" s="80">
        <f t="shared" si="0"/>
        <v>65.099999999999994</v>
      </c>
      <c r="H8" s="63">
        <f t="shared" si="1"/>
        <v>21.7</v>
      </c>
      <c r="I8" s="63">
        <f t="shared" si="2"/>
        <v>0.78102496759066631</v>
      </c>
      <c r="K8" s="23" t="s">
        <v>61</v>
      </c>
      <c r="L8" s="22">
        <f>(SUMSQ(G4:G12)/L3)-L5</f>
        <v>81.711851851841857</v>
      </c>
    </row>
    <row r="9" spans="2:16" ht="15" thickBot="1" x14ac:dyDescent="0.4">
      <c r="B9" s="57">
        <v>6</v>
      </c>
      <c r="C9" s="57" t="s">
        <v>11</v>
      </c>
      <c r="D9" s="57">
        <v>23.6</v>
      </c>
      <c r="E9" s="57">
        <v>24.2</v>
      </c>
      <c r="F9" s="57">
        <v>23</v>
      </c>
      <c r="G9" s="80">
        <f t="shared" si="0"/>
        <v>70.8</v>
      </c>
      <c r="H9" s="63">
        <f t="shared" si="1"/>
        <v>23.599999999999998</v>
      </c>
      <c r="I9" s="63">
        <f t="shared" si="2"/>
        <v>0.59999999999999964</v>
      </c>
      <c r="K9" s="37" t="s">
        <v>62</v>
      </c>
      <c r="L9" s="38">
        <f>L6-L7-L8</f>
        <v>10.917037037052069</v>
      </c>
    </row>
    <row r="10" spans="2:16" ht="15" thickBot="1" x14ac:dyDescent="0.4">
      <c r="B10" s="57">
        <v>7</v>
      </c>
      <c r="C10" s="57" t="s">
        <v>12</v>
      </c>
      <c r="D10" s="57">
        <v>20.2</v>
      </c>
      <c r="E10" s="57">
        <v>20.6</v>
      </c>
      <c r="F10" s="57">
        <v>21</v>
      </c>
      <c r="G10" s="80">
        <f t="shared" si="0"/>
        <v>61.8</v>
      </c>
      <c r="H10" s="63">
        <f t="shared" si="1"/>
        <v>20.599999999999998</v>
      </c>
      <c r="I10" s="63">
        <f t="shared" si="2"/>
        <v>0.40000000000000036</v>
      </c>
      <c r="K10" s="23" t="s">
        <v>79</v>
      </c>
      <c r="L10" s="22">
        <f>(SUMSQ(O17:O19)/L2)-L5</f>
        <v>15.791851851845422</v>
      </c>
    </row>
    <row r="11" spans="2:16" ht="15" thickBot="1" x14ac:dyDescent="0.4">
      <c r="B11" s="57">
        <v>8</v>
      </c>
      <c r="C11" s="57" t="s">
        <v>13</v>
      </c>
      <c r="D11" s="57">
        <v>21</v>
      </c>
      <c r="E11" s="57">
        <v>20.2</v>
      </c>
      <c r="F11" s="57">
        <v>23</v>
      </c>
      <c r="G11" s="80">
        <f t="shared" si="0"/>
        <v>64.2</v>
      </c>
      <c r="H11" s="63">
        <f t="shared" si="1"/>
        <v>21.400000000000002</v>
      </c>
      <c r="I11" s="63">
        <f t="shared" si="2"/>
        <v>1.442220510185596</v>
      </c>
      <c r="K11" s="23" t="s">
        <v>80</v>
      </c>
      <c r="L11" s="22">
        <f>(SUMSQ(L20:N20)/9)-L5</f>
        <v>57.489629629621049</v>
      </c>
    </row>
    <row r="12" spans="2:16" ht="15" thickBot="1" x14ac:dyDescent="0.4">
      <c r="B12" s="57">
        <v>9</v>
      </c>
      <c r="C12" s="57" t="s">
        <v>14</v>
      </c>
      <c r="D12" s="57">
        <v>25.4</v>
      </c>
      <c r="E12" s="57">
        <v>24</v>
      </c>
      <c r="F12" s="57">
        <v>25.2</v>
      </c>
      <c r="G12" s="80">
        <f t="shared" si="0"/>
        <v>74.599999999999994</v>
      </c>
      <c r="H12" s="63">
        <f t="shared" si="1"/>
        <v>24.866666666666664</v>
      </c>
      <c r="I12" s="63">
        <f t="shared" si="2"/>
        <v>0.75718777944003579</v>
      </c>
      <c r="K12" s="23" t="s">
        <v>81</v>
      </c>
      <c r="L12" s="22">
        <f>L8-L10-L11</f>
        <v>8.4303703703753854</v>
      </c>
    </row>
    <row r="13" spans="2:16" x14ac:dyDescent="0.35">
      <c r="B13" s="156" t="s">
        <v>20</v>
      </c>
      <c r="C13" s="157"/>
      <c r="D13" s="88">
        <f>SUM(D4:D12)</f>
        <v>203.7</v>
      </c>
      <c r="E13" s="88">
        <f>SUM(E4:E12)</f>
        <v>202.39999999999998</v>
      </c>
      <c r="F13" s="88">
        <f>SUM(F4:F12)</f>
        <v>210.59999999999997</v>
      </c>
      <c r="G13" s="87">
        <f>(SUM(G4:G12))</f>
        <v>616.70000000000016</v>
      </c>
      <c r="H13" s="68"/>
      <c r="I13" s="68"/>
    </row>
    <row r="15" spans="2:16" ht="15" thickBot="1" x14ac:dyDescent="0.4">
      <c r="B15" s="34" t="s">
        <v>82</v>
      </c>
      <c r="D15" s="39" t="s">
        <v>86</v>
      </c>
      <c r="E15" s="39" t="s">
        <v>83</v>
      </c>
      <c r="F15" s="39" t="s">
        <v>84</v>
      </c>
      <c r="G15" s="39" t="s">
        <v>85</v>
      </c>
      <c r="K15" s="33" t="s">
        <v>71</v>
      </c>
      <c r="L15" s="34"/>
    </row>
    <row r="16" spans="2:16" ht="15" thickBot="1" x14ac:dyDescent="0.4">
      <c r="B16" s="26" t="s">
        <v>63</v>
      </c>
      <c r="C16" s="26" t="s">
        <v>64</v>
      </c>
      <c r="D16" s="26" t="s">
        <v>65</v>
      </c>
      <c r="E16" s="26" t="s">
        <v>66</v>
      </c>
      <c r="F16" s="26" t="s">
        <v>67</v>
      </c>
      <c r="G16" s="26" t="s">
        <v>91</v>
      </c>
      <c r="H16" s="26" t="s">
        <v>97</v>
      </c>
      <c r="I16" s="26" t="s">
        <v>90</v>
      </c>
      <c r="K16" s="45" t="s">
        <v>69</v>
      </c>
      <c r="L16" s="45" t="s">
        <v>72</v>
      </c>
      <c r="M16" s="45" t="s">
        <v>73</v>
      </c>
      <c r="N16" s="45" t="s">
        <v>74</v>
      </c>
      <c r="O16" s="45" t="s">
        <v>55</v>
      </c>
      <c r="P16" s="45" t="s">
        <v>78</v>
      </c>
    </row>
    <row r="17" spans="2:18" ht="15" thickBot="1" x14ac:dyDescent="0.4">
      <c r="B17" s="27" t="s">
        <v>68</v>
      </c>
      <c r="C17" s="24">
        <f>L3-1</f>
        <v>2</v>
      </c>
      <c r="D17" s="25">
        <f>L7</f>
        <v>4.3162962962851452</v>
      </c>
      <c r="E17" s="25">
        <f t="shared" ref="E17:E23" si="3">D17/C17</f>
        <v>2.1581481481425726</v>
      </c>
      <c r="F17" s="25">
        <f>E17/E22</f>
        <v>3.1629800515548503</v>
      </c>
      <c r="G17" s="22">
        <f>FINV(0.05,C17,C22)</f>
        <v>3.6337234675916301</v>
      </c>
      <c r="H17" s="22">
        <f>FINV(0.01,C17,C22)</f>
        <v>6.2262352803113821</v>
      </c>
      <c r="I17" s="6" t="str">
        <f>IF(F17&lt;G17,"tn",IF(F17&lt;H17,"*","**"))</f>
        <v>tn</v>
      </c>
      <c r="K17" s="45" t="s">
        <v>75</v>
      </c>
      <c r="L17" s="35">
        <f>G4</f>
        <v>65</v>
      </c>
      <c r="M17" s="35">
        <f>G5</f>
        <v>72.5</v>
      </c>
      <c r="N17" s="35">
        <f>G6</f>
        <v>77.8</v>
      </c>
      <c r="O17" s="35">
        <f>SUM(L17:N17)</f>
        <v>215.3</v>
      </c>
      <c r="P17" s="35">
        <f>AVERAGE(L17:N17)</f>
        <v>71.766666666666666</v>
      </c>
      <c r="Q17" s="123"/>
    </row>
    <row r="18" spans="2:18" ht="15" thickBot="1" x14ac:dyDescent="0.4">
      <c r="B18" s="27" t="s">
        <v>69</v>
      </c>
      <c r="C18" s="24">
        <f>L2-1</f>
        <v>8</v>
      </c>
      <c r="D18" s="25">
        <f>L8</f>
        <v>81.711851851841857</v>
      </c>
      <c r="E18" s="25">
        <f t="shared" si="3"/>
        <v>10.213981481480232</v>
      </c>
      <c r="F18" s="25">
        <f>E18/E22</f>
        <v>14.969602388361327</v>
      </c>
      <c r="G18" s="22">
        <f>FINV(0.05,C18,C22)</f>
        <v>2.5910961798744014</v>
      </c>
      <c r="H18" s="22">
        <f>FINV(0.01,C18,C22)</f>
        <v>3.8895721399261927</v>
      </c>
      <c r="I18" s="6" t="str">
        <f>IF(F18&lt;G18,"tn",IF(F18&lt;H18,"*","**"))</f>
        <v>**</v>
      </c>
      <c r="K18" s="45" t="s">
        <v>76</v>
      </c>
      <c r="L18" s="35">
        <f>G7</f>
        <v>64.900000000000006</v>
      </c>
      <c r="M18" s="35">
        <f>G8</f>
        <v>65.099999999999994</v>
      </c>
      <c r="N18" s="35">
        <f>G9</f>
        <v>70.8</v>
      </c>
      <c r="O18" s="35">
        <f>SUM(L18:N18)</f>
        <v>200.8</v>
      </c>
      <c r="P18" s="35">
        <f>AVERAGE(L18:N18)</f>
        <v>66.933333333333337</v>
      </c>
      <c r="Q18" s="123"/>
    </row>
    <row r="19" spans="2:18" ht="15" thickBot="1" x14ac:dyDescent="0.4">
      <c r="B19" s="27" t="s">
        <v>87</v>
      </c>
      <c r="C19" s="24">
        <v>2</v>
      </c>
      <c r="D19" s="25">
        <f>L10</f>
        <v>15.791851851845422</v>
      </c>
      <c r="E19" s="25">
        <f t="shared" si="3"/>
        <v>7.895925925922711</v>
      </c>
      <c r="F19" s="25">
        <f>E19/E22</f>
        <v>11.572262179379544</v>
      </c>
      <c r="G19" s="22">
        <f>FINV(0.05,C19,C22)</f>
        <v>3.6337234675916301</v>
      </c>
      <c r="H19" s="22">
        <f>FINV(0.01,C19,C22)</f>
        <v>6.2262352803113821</v>
      </c>
      <c r="I19" s="6" t="str">
        <f>IF(F19&lt;G19,"tn",IF(F19&lt;H19,"*","**"))</f>
        <v>**</v>
      </c>
      <c r="K19" s="45" t="s">
        <v>77</v>
      </c>
      <c r="L19" s="35">
        <f>G10</f>
        <v>61.8</v>
      </c>
      <c r="M19" s="35">
        <f>G11</f>
        <v>64.2</v>
      </c>
      <c r="N19" s="35">
        <f>G12</f>
        <v>74.599999999999994</v>
      </c>
      <c r="O19" s="35">
        <f>SUM(L19:N19)</f>
        <v>200.6</v>
      </c>
      <c r="P19" s="35">
        <f>AVERAGE(L19:N19)</f>
        <v>66.86666666666666</v>
      </c>
      <c r="Q19" s="123"/>
    </row>
    <row r="20" spans="2:18" ht="15" thickBot="1" x14ac:dyDescent="0.4">
      <c r="B20" s="27" t="s">
        <v>88</v>
      </c>
      <c r="C20" s="24">
        <v>2</v>
      </c>
      <c r="D20" s="25">
        <f>L11</f>
        <v>57.489629629621049</v>
      </c>
      <c r="E20" s="25">
        <f t="shared" si="3"/>
        <v>28.744814814810525</v>
      </c>
      <c r="F20" s="25">
        <f>E20/E22</f>
        <v>42.128375627564964</v>
      </c>
      <c r="G20" s="22">
        <f>FINV(0.05,C20,C22)</f>
        <v>3.6337234675916301</v>
      </c>
      <c r="H20" s="22">
        <f>FINV(0.01,C20,C22)</f>
        <v>6.2262352803113821</v>
      </c>
      <c r="I20" s="6" t="str">
        <f>IF(F20&lt;G20,"tn",IF(F20&lt;H20,"*","**"))</f>
        <v>**</v>
      </c>
      <c r="K20" s="45" t="s">
        <v>55</v>
      </c>
      <c r="L20" s="35">
        <f>SUM(L17:L19)</f>
        <v>191.7</v>
      </c>
      <c r="M20" s="35">
        <f>SUM(M17:M19)</f>
        <v>201.8</v>
      </c>
      <c r="N20" s="35">
        <f>SUM(N17:N19)</f>
        <v>223.2</v>
      </c>
      <c r="O20" s="35">
        <f>SUM(O17:O19)</f>
        <v>616.70000000000005</v>
      </c>
      <c r="P20" s="36"/>
    </row>
    <row r="21" spans="2:18" ht="15" thickBot="1" x14ac:dyDescent="0.4">
      <c r="B21" s="27" t="s">
        <v>89</v>
      </c>
      <c r="C21" s="24">
        <f>C19*C20</f>
        <v>4</v>
      </c>
      <c r="D21" s="25">
        <f>L12</f>
        <v>8.4303703703753854</v>
      </c>
      <c r="E21" s="25">
        <f t="shared" si="3"/>
        <v>2.1075925925938463</v>
      </c>
      <c r="F21" s="25">
        <f>E21/E22</f>
        <v>3.0888858732504003</v>
      </c>
      <c r="G21" s="22">
        <f>FINV(0.05,C21,C22)</f>
        <v>3.0069172799243447</v>
      </c>
      <c r="H21" s="22">
        <f>FINV(0.01,C21,C22)</f>
        <v>4.772577999723211</v>
      </c>
      <c r="I21" s="6" t="str">
        <f>IF(F21&lt;G21,"tn",IF(F21&lt;H21,"*","**"))</f>
        <v>*</v>
      </c>
      <c r="K21" s="45" t="s">
        <v>78</v>
      </c>
      <c r="L21" s="35">
        <f>AVERAGE(L17:L19)</f>
        <v>63.9</v>
      </c>
      <c r="M21" s="35">
        <f>AVERAGE(M17:M19)</f>
        <v>67.266666666666666</v>
      </c>
      <c r="N21" s="35">
        <f>AVERAGE(N17:N19)</f>
        <v>74.399999999999991</v>
      </c>
      <c r="O21" s="36"/>
      <c r="P21" s="36"/>
    </row>
    <row r="22" spans="2:18" ht="15" thickBot="1" x14ac:dyDescent="0.4">
      <c r="B22" s="27" t="s">
        <v>70</v>
      </c>
      <c r="C22" s="24">
        <f>(L3-1)*(L2-1)</f>
        <v>16</v>
      </c>
      <c r="D22" s="25">
        <f>L9</f>
        <v>10.917037037052069</v>
      </c>
      <c r="E22" s="25">
        <f t="shared" si="3"/>
        <v>0.68231481481575429</v>
      </c>
      <c r="F22" s="28"/>
      <c r="G22" s="41"/>
      <c r="H22" s="53"/>
      <c r="I22" s="53"/>
    </row>
    <row r="23" spans="2:18" ht="15" thickBot="1" x14ac:dyDescent="0.4">
      <c r="B23" s="27" t="s">
        <v>55</v>
      </c>
      <c r="C23" s="24">
        <f>(L2*L3)-1</f>
        <v>26</v>
      </c>
      <c r="D23" s="25">
        <f>L6</f>
        <v>96.945185185179071</v>
      </c>
      <c r="E23" s="40">
        <f t="shared" si="3"/>
        <v>3.7286609686607335</v>
      </c>
      <c r="F23" s="28"/>
      <c r="G23" s="41"/>
      <c r="H23" s="53"/>
      <c r="I23" s="53"/>
    </row>
    <row r="24" spans="2:18" x14ac:dyDescent="0.35">
      <c r="K24" s="95" t="s">
        <v>99</v>
      </c>
    </row>
    <row r="25" spans="2:18" ht="14.5" customHeight="1" x14ac:dyDescent="0.35">
      <c r="B25" s="43" t="s">
        <v>94</v>
      </c>
      <c r="C25" s="44"/>
      <c r="D25" s="44"/>
      <c r="E25" s="44"/>
      <c r="K25" s="123" t="s">
        <v>105</v>
      </c>
      <c r="L25" s="123"/>
      <c r="M25" s="123"/>
      <c r="N25" s="123"/>
      <c r="O25" s="123"/>
      <c r="P25" s="123"/>
      <c r="R25" s="123"/>
    </row>
    <row r="26" spans="2:18" x14ac:dyDescent="0.35">
      <c r="B26" s="44" t="s">
        <v>95</v>
      </c>
      <c r="C26" s="44" t="s">
        <v>96</v>
      </c>
      <c r="D26" s="44"/>
      <c r="E26" s="44"/>
      <c r="K26" s="123"/>
      <c r="L26" s="123"/>
      <c r="M26" s="123"/>
      <c r="N26" s="123"/>
      <c r="O26" s="123"/>
      <c r="P26" s="123"/>
      <c r="R26" s="123"/>
    </row>
    <row r="27" spans="2:18" x14ac:dyDescent="0.35">
      <c r="C27" s="44">
        <f>5.03*(SQRT(E22/3))</f>
        <v>2.3988315835125458</v>
      </c>
      <c r="K27" s="123"/>
      <c r="L27" s="123"/>
      <c r="M27" s="123"/>
      <c r="N27" s="123"/>
      <c r="O27" s="123"/>
      <c r="P27" s="123"/>
      <c r="R27" s="123"/>
    </row>
    <row r="30" spans="2:18" x14ac:dyDescent="0.35">
      <c r="B30" s="51" t="s">
        <v>69</v>
      </c>
      <c r="C30" s="51" t="s">
        <v>78</v>
      </c>
      <c r="D30" s="51" t="s">
        <v>90</v>
      </c>
    </row>
    <row r="31" spans="2:18" x14ac:dyDescent="0.35">
      <c r="B31" s="52" t="s">
        <v>40</v>
      </c>
      <c r="C31" s="92">
        <f>H10</f>
        <v>20.599999999999998</v>
      </c>
      <c r="D31" s="5" t="s">
        <v>101</v>
      </c>
      <c r="E31" s="55">
        <f>C31+C27</f>
        <v>22.998831583512544</v>
      </c>
      <c r="F31" s="91"/>
      <c r="I31">
        <v>66.87</v>
      </c>
      <c r="J31" t="s">
        <v>101</v>
      </c>
      <c r="K31" s="112">
        <f>I31+C27</f>
        <v>69.268831583512551</v>
      </c>
    </row>
    <row r="32" spans="2:18" x14ac:dyDescent="0.35">
      <c r="B32" s="52" t="s">
        <v>41</v>
      </c>
      <c r="C32" s="92">
        <f>H11</f>
        <v>21.400000000000002</v>
      </c>
      <c r="D32" s="5" t="s">
        <v>106</v>
      </c>
      <c r="I32">
        <v>66.930000000000007</v>
      </c>
      <c r="J32" t="s">
        <v>101</v>
      </c>
    </row>
    <row r="33" spans="2:12" x14ac:dyDescent="0.35">
      <c r="B33" s="52" t="s">
        <v>37</v>
      </c>
      <c r="C33" s="92">
        <f>H7</f>
        <v>21.633333333333336</v>
      </c>
      <c r="D33" s="5" t="s">
        <v>106</v>
      </c>
      <c r="I33">
        <v>71.77</v>
      </c>
      <c r="J33" t="s">
        <v>102</v>
      </c>
      <c r="L33" s="112">
        <f>I33-C27</f>
        <v>69.37116841648745</v>
      </c>
    </row>
    <row r="34" spans="2:12" x14ac:dyDescent="0.35">
      <c r="B34" s="52" t="s">
        <v>34</v>
      </c>
      <c r="C34" s="92">
        <f>H4</f>
        <v>21.666666666666668</v>
      </c>
      <c r="D34" s="5" t="s">
        <v>106</v>
      </c>
    </row>
    <row r="35" spans="2:12" x14ac:dyDescent="0.35">
      <c r="B35" s="52" t="s">
        <v>38</v>
      </c>
      <c r="C35" s="92">
        <f>H8</f>
        <v>21.7</v>
      </c>
      <c r="D35" s="5" t="s">
        <v>106</v>
      </c>
    </row>
    <row r="36" spans="2:12" x14ac:dyDescent="0.35">
      <c r="B36" s="52" t="s">
        <v>39</v>
      </c>
      <c r="C36" s="92">
        <f>H9</f>
        <v>23.599999999999998</v>
      </c>
      <c r="D36" s="93" t="s">
        <v>102</v>
      </c>
      <c r="E36" s="94">
        <f>C36+C27</f>
        <v>25.998831583512544</v>
      </c>
      <c r="F36" s="94">
        <f>C36-C27</f>
        <v>21.201168416487452</v>
      </c>
    </row>
    <row r="37" spans="2:12" x14ac:dyDescent="0.35">
      <c r="B37" s="52" t="s">
        <v>35</v>
      </c>
      <c r="C37" s="92">
        <f>H5</f>
        <v>24.166666666666668</v>
      </c>
      <c r="D37" s="5" t="s">
        <v>102</v>
      </c>
    </row>
    <row r="38" spans="2:12" x14ac:dyDescent="0.35">
      <c r="B38" s="52" t="s">
        <v>42</v>
      </c>
      <c r="C38" s="92">
        <f>H12</f>
        <v>24.866666666666664</v>
      </c>
      <c r="D38" s="5" t="s">
        <v>102</v>
      </c>
    </row>
    <row r="39" spans="2:12" x14ac:dyDescent="0.35">
      <c r="B39" s="52" t="s">
        <v>36</v>
      </c>
      <c r="C39" s="92">
        <f>H6</f>
        <v>25.933333333333334</v>
      </c>
      <c r="D39" s="5" t="s">
        <v>102</v>
      </c>
    </row>
  </sheetData>
  <mergeCells count="3">
    <mergeCell ref="I2:I3"/>
    <mergeCell ref="B13:C13"/>
    <mergeCell ref="D2:F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8"/>
  <sheetViews>
    <sheetView topLeftCell="B22" zoomScale="70" zoomScaleNormal="70" workbookViewId="0">
      <selection activeCell="B42" sqref="B42:D54"/>
    </sheetView>
  </sheetViews>
  <sheetFormatPr defaultRowHeight="14.5" x14ac:dyDescent="0.35"/>
  <cols>
    <col min="2" max="2" width="12.54296875" customWidth="1"/>
    <col min="3" max="3" width="12.6328125" customWidth="1"/>
    <col min="4" max="4" width="12.1796875" customWidth="1"/>
    <col min="6" max="6" width="13.453125" bestFit="1" customWidth="1"/>
    <col min="7" max="7" width="10.81640625" customWidth="1"/>
    <col min="8" max="8" width="10.90625" customWidth="1"/>
    <col min="9" max="9" width="12.1796875" customWidth="1"/>
    <col min="12" max="12" width="12.36328125" customWidth="1"/>
    <col min="16" max="16" width="13.81640625" customWidth="1"/>
  </cols>
  <sheetData>
    <row r="1" spans="2:22" ht="15" thickBot="1" x14ac:dyDescent="0.4"/>
    <row r="2" spans="2:22" ht="15" thickBot="1" x14ac:dyDescent="0.4">
      <c r="B2" s="164" t="s">
        <v>0</v>
      </c>
      <c r="C2" s="165" t="s">
        <v>1</v>
      </c>
      <c r="D2" s="163" t="s">
        <v>2</v>
      </c>
      <c r="E2" s="163"/>
      <c r="F2" s="163"/>
      <c r="G2" s="152" t="s">
        <v>55</v>
      </c>
      <c r="H2" s="152" t="s">
        <v>78</v>
      </c>
      <c r="I2" s="152" t="s">
        <v>98</v>
      </c>
      <c r="K2" s="23" t="s">
        <v>56</v>
      </c>
      <c r="L2" s="6">
        <v>9</v>
      </c>
      <c r="O2" s="45" t="s">
        <v>0</v>
      </c>
      <c r="P2" s="45" t="s">
        <v>1</v>
      </c>
      <c r="Q2" s="48" t="s">
        <v>17</v>
      </c>
      <c r="R2" s="49"/>
      <c r="S2" s="48" t="s">
        <v>18</v>
      </c>
      <c r="T2" s="49"/>
      <c r="U2" s="48" t="s">
        <v>19</v>
      </c>
      <c r="V2" s="49"/>
    </row>
    <row r="3" spans="2:22" ht="31" customHeight="1" thickBot="1" x14ac:dyDescent="0.4">
      <c r="B3" s="164"/>
      <c r="C3" s="165"/>
      <c r="D3" s="32" t="s">
        <v>3</v>
      </c>
      <c r="E3" s="32" t="s">
        <v>4</v>
      </c>
      <c r="F3" s="32" t="s">
        <v>5</v>
      </c>
      <c r="G3" s="153"/>
      <c r="H3" s="153"/>
      <c r="I3" s="153"/>
      <c r="K3" s="23" t="s">
        <v>57</v>
      </c>
      <c r="L3" s="6">
        <v>3</v>
      </c>
      <c r="O3" s="45"/>
      <c r="P3" s="45"/>
      <c r="Q3" s="50" t="s">
        <v>92</v>
      </c>
      <c r="R3" s="50" t="s">
        <v>93</v>
      </c>
      <c r="S3" s="50" t="s">
        <v>92</v>
      </c>
      <c r="T3" s="50" t="s">
        <v>93</v>
      </c>
      <c r="U3" s="50" t="s">
        <v>92</v>
      </c>
      <c r="V3" s="50" t="s">
        <v>93</v>
      </c>
    </row>
    <row r="4" spans="2:22" ht="16" thickBot="1" x14ac:dyDescent="0.4">
      <c r="B4" s="1">
        <v>1</v>
      </c>
      <c r="C4" s="42" t="s">
        <v>6</v>
      </c>
      <c r="D4" s="8">
        <f t="shared" ref="D4:D12" si="0">R4</f>
        <v>0.35200000000000004</v>
      </c>
      <c r="E4" s="8">
        <f t="shared" ref="E4:E12" si="1">T4</f>
        <v>0.26400000000000007</v>
      </c>
      <c r="F4" s="8">
        <f t="shared" ref="F4:F12" si="2">V4</f>
        <v>0.17600000000000002</v>
      </c>
      <c r="G4" s="8">
        <f>SUM(D4:F4)</f>
        <v>0.79200000000000015</v>
      </c>
      <c r="H4" s="8">
        <f>AVERAGE(D4:F4)</f>
        <v>0.26400000000000007</v>
      </c>
      <c r="I4" s="8">
        <f>STDEV(D4:F4)</f>
        <v>8.7999999999999926E-2</v>
      </c>
      <c r="O4" s="1">
        <v>1</v>
      </c>
      <c r="P4" s="1" t="s">
        <v>6</v>
      </c>
      <c r="Q4" s="5">
        <v>0.4</v>
      </c>
      <c r="R4" s="8">
        <f>((Q4*0.88*100)/10000)*100</f>
        <v>0.35200000000000004</v>
      </c>
      <c r="S4" s="10">
        <v>0.3</v>
      </c>
      <c r="T4" s="8">
        <f>((S4*0.88*100)/10000)*100</f>
        <v>0.26400000000000007</v>
      </c>
      <c r="U4" s="10">
        <v>0.2</v>
      </c>
      <c r="V4" s="8">
        <f>((U4*0.88*100)/10000)*100</f>
        <v>0.17600000000000002</v>
      </c>
    </row>
    <row r="5" spans="2:22" ht="16" thickBot="1" x14ac:dyDescent="0.4">
      <c r="B5" s="1">
        <v>2</v>
      </c>
      <c r="C5" s="42" t="s">
        <v>7</v>
      </c>
      <c r="D5" s="8">
        <f t="shared" si="0"/>
        <v>0.35200000000000004</v>
      </c>
      <c r="E5" s="8">
        <f t="shared" si="1"/>
        <v>0.26400000000000007</v>
      </c>
      <c r="F5" s="8">
        <f t="shared" si="2"/>
        <v>0.26400000000000007</v>
      </c>
      <c r="G5" s="8">
        <f t="shared" ref="G5:G12" si="3">SUM(D5:F5)</f>
        <v>0.88000000000000012</v>
      </c>
      <c r="H5" s="8">
        <f t="shared" ref="H5:H12" si="4">AVERAGE(D5:F5)</f>
        <v>0.29333333333333339</v>
      </c>
      <c r="I5" s="8">
        <f t="shared" ref="I5:I12" si="5">STDEV(D5:F5)</f>
        <v>5.0806823688687254E-2</v>
      </c>
      <c r="K5" s="23" t="s">
        <v>58</v>
      </c>
      <c r="L5" s="22">
        <f>(G13^2)/(L2*L3)</f>
        <v>2.4806613333333338</v>
      </c>
      <c r="O5" s="1">
        <v>2</v>
      </c>
      <c r="P5" s="1" t="s">
        <v>7</v>
      </c>
      <c r="Q5" s="5">
        <v>0.4</v>
      </c>
      <c r="R5" s="8">
        <f t="shared" ref="R5:R12" si="6">((Q5*0.88*100)/10000)*100</f>
        <v>0.35200000000000004</v>
      </c>
      <c r="S5" s="10">
        <v>0.3</v>
      </c>
      <c r="T5" s="8">
        <f t="shared" ref="T5:T12" si="7">((S5*0.88*100)/10000)*100</f>
        <v>0.26400000000000007</v>
      </c>
      <c r="U5" s="10">
        <v>0.3</v>
      </c>
      <c r="V5" s="8">
        <f t="shared" ref="V5:V12" si="8">((U5*0.88*100)/10000)*100</f>
        <v>0.26400000000000007</v>
      </c>
    </row>
    <row r="6" spans="2:22" ht="16" thickBot="1" x14ac:dyDescent="0.4">
      <c r="B6" s="1">
        <v>3</v>
      </c>
      <c r="C6" s="42" t="s">
        <v>8</v>
      </c>
      <c r="D6" s="8">
        <f t="shared" si="0"/>
        <v>0.17600000000000002</v>
      </c>
      <c r="E6" s="8">
        <f t="shared" si="1"/>
        <v>0.17600000000000002</v>
      </c>
      <c r="F6" s="8">
        <f t="shared" si="2"/>
        <v>0.26400000000000007</v>
      </c>
      <c r="G6" s="8">
        <f t="shared" si="3"/>
        <v>0.6160000000000001</v>
      </c>
      <c r="H6" s="8">
        <f t="shared" si="4"/>
        <v>0.20533333333333337</v>
      </c>
      <c r="I6" s="8">
        <f t="shared" si="5"/>
        <v>5.0806823688687115E-2</v>
      </c>
      <c r="K6" s="23" t="s">
        <v>59</v>
      </c>
      <c r="L6" s="22">
        <f>SUMSQ(D4:F12)-L5</f>
        <v>0.33041066666666685</v>
      </c>
      <c r="O6" s="1">
        <v>3</v>
      </c>
      <c r="P6" s="1" t="s">
        <v>8</v>
      </c>
      <c r="Q6" s="5">
        <v>0.2</v>
      </c>
      <c r="R6" s="8">
        <f t="shared" si="6"/>
        <v>0.17600000000000002</v>
      </c>
      <c r="S6" s="10">
        <v>0.2</v>
      </c>
      <c r="T6" s="8">
        <f t="shared" si="7"/>
        <v>0.17600000000000002</v>
      </c>
      <c r="U6" s="10">
        <v>0.3</v>
      </c>
      <c r="V6" s="8">
        <f t="shared" si="8"/>
        <v>0.26400000000000007</v>
      </c>
    </row>
    <row r="7" spans="2:22" ht="16" thickBot="1" x14ac:dyDescent="0.4">
      <c r="B7" s="1">
        <v>4</v>
      </c>
      <c r="C7" s="42" t="s">
        <v>9</v>
      </c>
      <c r="D7" s="8">
        <f t="shared" si="0"/>
        <v>0.26400000000000007</v>
      </c>
      <c r="E7" s="8">
        <f t="shared" si="1"/>
        <v>0.17600000000000002</v>
      </c>
      <c r="F7" s="8">
        <f t="shared" si="2"/>
        <v>0.35200000000000004</v>
      </c>
      <c r="G7" s="8">
        <f t="shared" si="3"/>
        <v>0.79200000000000004</v>
      </c>
      <c r="H7" s="8">
        <f t="shared" si="4"/>
        <v>0.26400000000000001</v>
      </c>
      <c r="I7" s="8">
        <f t="shared" si="5"/>
        <v>8.8000000000000078E-2</v>
      </c>
      <c r="K7" s="23" t="s">
        <v>60</v>
      </c>
      <c r="L7" s="22">
        <f>(SUMSQ(D13:F13)/9)-L5</f>
        <v>1.2046222222222625E-2</v>
      </c>
      <c r="O7" s="1">
        <v>4</v>
      </c>
      <c r="P7" s="1" t="s">
        <v>9</v>
      </c>
      <c r="Q7" s="5">
        <v>0.3</v>
      </c>
      <c r="R7" s="8">
        <f t="shared" si="6"/>
        <v>0.26400000000000007</v>
      </c>
      <c r="S7" s="10">
        <v>0.2</v>
      </c>
      <c r="T7" s="8">
        <f t="shared" si="7"/>
        <v>0.17600000000000002</v>
      </c>
      <c r="U7" s="10">
        <v>0.4</v>
      </c>
      <c r="V7" s="8">
        <f>((U7*0.88*100)/10000)*100</f>
        <v>0.35200000000000004</v>
      </c>
    </row>
    <row r="8" spans="2:22" ht="16" thickBot="1" x14ac:dyDescent="0.4">
      <c r="B8" s="1">
        <v>5</v>
      </c>
      <c r="C8" s="42" t="s">
        <v>10</v>
      </c>
      <c r="D8" s="8">
        <f t="shared" si="0"/>
        <v>0.26400000000000007</v>
      </c>
      <c r="E8" s="8">
        <f t="shared" si="1"/>
        <v>0.17600000000000002</v>
      </c>
      <c r="F8" s="8">
        <f t="shared" si="2"/>
        <v>0.44</v>
      </c>
      <c r="G8" s="8">
        <f t="shared" si="3"/>
        <v>0.88000000000000012</v>
      </c>
      <c r="H8" s="8">
        <f t="shared" si="4"/>
        <v>0.29333333333333339</v>
      </c>
      <c r="I8" s="8">
        <f t="shared" si="5"/>
        <v>0.13442222038537127</v>
      </c>
      <c r="K8" s="23" t="s">
        <v>61</v>
      </c>
      <c r="L8" s="22">
        <f>(SUMSQ(G4:G12)/L3)-L5</f>
        <v>0.19618133333333354</v>
      </c>
      <c r="O8" s="1">
        <v>5</v>
      </c>
      <c r="P8" s="1" t="s">
        <v>10</v>
      </c>
      <c r="Q8" s="5">
        <v>0.3</v>
      </c>
      <c r="R8" s="8">
        <f t="shared" si="6"/>
        <v>0.26400000000000007</v>
      </c>
      <c r="S8" s="10">
        <v>0.2</v>
      </c>
      <c r="T8" s="8">
        <f t="shared" si="7"/>
        <v>0.17600000000000002</v>
      </c>
      <c r="U8" s="10">
        <v>0.5</v>
      </c>
      <c r="V8" s="8">
        <f t="shared" si="8"/>
        <v>0.44</v>
      </c>
    </row>
    <row r="9" spans="2:22" ht="16" thickBot="1" x14ac:dyDescent="0.4">
      <c r="B9" s="1">
        <v>6</v>
      </c>
      <c r="C9" s="42" t="s">
        <v>11</v>
      </c>
      <c r="D9" s="8">
        <f t="shared" si="0"/>
        <v>0.26400000000000007</v>
      </c>
      <c r="E9" s="8">
        <f t="shared" si="1"/>
        <v>0.26400000000000007</v>
      </c>
      <c r="F9" s="8">
        <f t="shared" si="2"/>
        <v>0.44</v>
      </c>
      <c r="G9" s="8">
        <f t="shared" si="3"/>
        <v>0.96800000000000019</v>
      </c>
      <c r="H9" s="8">
        <f t="shared" si="4"/>
        <v>0.32266666666666671</v>
      </c>
      <c r="I9" s="8">
        <f>STDEV(D9:F9)</f>
        <v>0.10161364737737395</v>
      </c>
      <c r="K9" s="37" t="s">
        <v>62</v>
      </c>
      <c r="L9" s="38">
        <f>L6-L7-L8</f>
        <v>0.12218311111111069</v>
      </c>
      <c r="O9" s="1">
        <v>6</v>
      </c>
      <c r="P9" s="1" t="s">
        <v>11</v>
      </c>
      <c r="Q9" s="5">
        <v>0.3</v>
      </c>
      <c r="R9" s="8">
        <f t="shared" si="6"/>
        <v>0.26400000000000007</v>
      </c>
      <c r="S9" s="10">
        <v>0.3</v>
      </c>
      <c r="T9" s="8">
        <f t="shared" si="7"/>
        <v>0.26400000000000007</v>
      </c>
      <c r="U9" s="10">
        <v>0.5</v>
      </c>
      <c r="V9" s="8">
        <f t="shared" si="8"/>
        <v>0.44</v>
      </c>
    </row>
    <row r="10" spans="2:22" ht="16" thickBot="1" x14ac:dyDescent="0.4">
      <c r="B10" s="1">
        <v>7</v>
      </c>
      <c r="C10" s="42" t="s">
        <v>12</v>
      </c>
      <c r="D10" s="8">
        <f t="shared" si="0"/>
        <v>0.6160000000000001</v>
      </c>
      <c r="E10" s="8">
        <f t="shared" si="1"/>
        <v>0.44</v>
      </c>
      <c r="F10" s="8">
        <f t="shared" si="2"/>
        <v>0.52800000000000014</v>
      </c>
      <c r="G10" s="8">
        <f t="shared" si="3"/>
        <v>1.5840000000000001</v>
      </c>
      <c r="H10" s="8">
        <f t="shared" si="4"/>
        <v>0.52800000000000002</v>
      </c>
      <c r="I10" s="8">
        <f t="shared" si="5"/>
        <v>8.8000000000000481E-2</v>
      </c>
      <c r="K10" s="23" t="s">
        <v>79</v>
      </c>
      <c r="L10" s="22">
        <f>(SUMSQ(O17:O19)/L2)-L5</f>
        <v>5.3347555555555815E-2</v>
      </c>
      <c r="O10" s="1">
        <v>7</v>
      </c>
      <c r="P10" s="1" t="s">
        <v>12</v>
      </c>
      <c r="Q10" s="5">
        <v>0.7</v>
      </c>
      <c r="R10" s="8">
        <f t="shared" si="6"/>
        <v>0.6160000000000001</v>
      </c>
      <c r="S10" s="10">
        <v>0.5</v>
      </c>
      <c r="T10" s="8">
        <f t="shared" si="7"/>
        <v>0.44</v>
      </c>
      <c r="U10" s="10">
        <v>0.6</v>
      </c>
      <c r="V10" s="8">
        <f t="shared" si="8"/>
        <v>0.52800000000000014</v>
      </c>
    </row>
    <row r="11" spans="2:22" ht="16" thickBot="1" x14ac:dyDescent="0.4">
      <c r="B11" s="1">
        <v>8</v>
      </c>
      <c r="C11" s="42" t="s">
        <v>13</v>
      </c>
      <c r="D11" s="8">
        <f t="shared" si="0"/>
        <v>0.26400000000000007</v>
      </c>
      <c r="E11" s="8">
        <f t="shared" si="1"/>
        <v>0.35200000000000004</v>
      </c>
      <c r="F11" s="8">
        <f t="shared" si="2"/>
        <v>0.17600000000000002</v>
      </c>
      <c r="G11" s="8">
        <f t="shared" si="3"/>
        <v>0.79200000000000015</v>
      </c>
      <c r="H11" s="8">
        <f t="shared" si="4"/>
        <v>0.26400000000000007</v>
      </c>
      <c r="I11" s="8">
        <f t="shared" si="5"/>
        <v>8.7999999999999926E-2</v>
      </c>
      <c r="K11" s="23" t="s">
        <v>80</v>
      </c>
      <c r="L11" s="22">
        <f>(SUMSQ(L20:N20)/9)-L5</f>
        <v>3.269688888888922E-2</v>
      </c>
      <c r="O11" s="1">
        <v>8</v>
      </c>
      <c r="P11" s="1" t="s">
        <v>13</v>
      </c>
      <c r="Q11" s="5">
        <v>0.3</v>
      </c>
      <c r="R11" s="8">
        <f t="shared" si="6"/>
        <v>0.26400000000000007</v>
      </c>
      <c r="S11" s="10">
        <v>0.4</v>
      </c>
      <c r="T11" s="8">
        <f t="shared" si="7"/>
        <v>0.35200000000000004</v>
      </c>
      <c r="U11" s="10">
        <v>0.2</v>
      </c>
      <c r="V11" s="8">
        <f t="shared" si="8"/>
        <v>0.17600000000000002</v>
      </c>
    </row>
    <row r="12" spans="2:22" ht="16" thickBot="1" x14ac:dyDescent="0.4">
      <c r="B12" s="1">
        <v>9</v>
      </c>
      <c r="C12" s="42" t="s">
        <v>14</v>
      </c>
      <c r="D12" s="8">
        <f t="shared" si="0"/>
        <v>0.26400000000000007</v>
      </c>
      <c r="E12" s="8">
        <f t="shared" si="1"/>
        <v>0.35200000000000004</v>
      </c>
      <c r="F12" s="8">
        <f t="shared" si="2"/>
        <v>0.26400000000000007</v>
      </c>
      <c r="G12" s="8">
        <f t="shared" si="3"/>
        <v>0.88000000000000012</v>
      </c>
      <c r="H12" s="8">
        <f t="shared" si="4"/>
        <v>0.29333333333333339</v>
      </c>
      <c r="I12" s="8">
        <f t="shared" si="5"/>
        <v>5.0806823688687254E-2</v>
      </c>
      <c r="K12" s="23" t="s">
        <v>81</v>
      </c>
      <c r="L12" s="22">
        <f>L8-L10-L11</f>
        <v>0.11013688888888851</v>
      </c>
      <c r="O12" s="1">
        <v>9</v>
      </c>
      <c r="P12" s="1" t="s">
        <v>14</v>
      </c>
      <c r="Q12" s="5">
        <v>0.3</v>
      </c>
      <c r="R12" s="8">
        <f t="shared" si="6"/>
        <v>0.26400000000000007</v>
      </c>
      <c r="S12" s="10">
        <v>0.4</v>
      </c>
      <c r="T12" s="8">
        <f t="shared" si="7"/>
        <v>0.35200000000000004</v>
      </c>
      <c r="U12" s="10">
        <v>0.3</v>
      </c>
      <c r="V12" s="8">
        <f t="shared" si="8"/>
        <v>0.26400000000000007</v>
      </c>
    </row>
    <row r="13" spans="2:22" x14ac:dyDescent="0.35">
      <c r="B13" s="163" t="s">
        <v>55</v>
      </c>
      <c r="C13" s="163"/>
      <c r="D13" s="8">
        <f>SUM(D4:D12)</f>
        <v>2.8160000000000007</v>
      </c>
      <c r="E13" s="8">
        <f>SUM(E4:E12)</f>
        <v>2.464</v>
      </c>
      <c r="F13" s="8">
        <f>SUM(F4:F12)</f>
        <v>2.9040000000000008</v>
      </c>
      <c r="G13" s="8">
        <f>SUM(G4:G12)</f>
        <v>8.1840000000000011</v>
      </c>
      <c r="H13" s="29"/>
      <c r="I13" s="31"/>
    </row>
    <row r="15" spans="2:22" ht="15" thickBot="1" x14ac:dyDescent="0.4">
      <c r="B15" s="34" t="s">
        <v>82</v>
      </c>
      <c r="D15" s="39" t="s">
        <v>86</v>
      </c>
      <c r="E15" s="39" t="s">
        <v>83</v>
      </c>
      <c r="F15" s="39" t="s">
        <v>84</v>
      </c>
      <c r="G15" s="39" t="s">
        <v>85</v>
      </c>
      <c r="K15" s="33" t="s">
        <v>71</v>
      </c>
      <c r="L15" s="34"/>
      <c r="S15" s="144"/>
    </row>
    <row r="16" spans="2:22" ht="15" thickBot="1" x14ac:dyDescent="0.4">
      <c r="B16" s="26" t="s">
        <v>63</v>
      </c>
      <c r="C16" s="26" t="s">
        <v>64</v>
      </c>
      <c r="D16" s="26" t="s">
        <v>65</v>
      </c>
      <c r="E16" s="26" t="s">
        <v>66</v>
      </c>
      <c r="F16" s="26" t="s">
        <v>67</v>
      </c>
      <c r="G16" s="26" t="s">
        <v>91</v>
      </c>
      <c r="H16" s="26" t="s">
        <v>97</v>
      </c>
      <c r="I16" s="26" t="s">
        <v>90</v>
      </c>
      <c r="K16" s="45" t="s">
        <v>69</v>
      </c>
      <c r="L16" s="45" t="s">
        <v>72</v>
      </c>
      <c r="M16" s="45" t="s">
        <v>73</v>
      </c>
      <c r="N16" s="45" t="s">
        <v>74</v>
      </c>
      <c r="O16" s="45" t="s">
        <v>55</v>
      </c>
      <c r="P16" s="45" t="s">
        <v>78</v>
      </c>
      <c r="S16" s="144"/>
    </row>
    <row r="17" spans="2:19" ht="15" thickBot="1" x14ac:dyDescent="0.4">
      <c r="B17" s="27" t="s">
        <v>68</v>
      </c>
      <c r="C17" s="24">
        <f>L3-1</f>
        <v>2</v>
      </c>
      <c r="D17" s="25">
        <f>L7</f>
        <v>1.2046222222222625E-2</v>
      </c>
      <c r="E17" s="25">
        <f t="shared" ref="E17:E23" si="9">D17/C17</f>
        <v>6.0231111111113123E-3</v>
      </c>
      <c r="F17" s="25">
        <f>E17/E22</f>
        <v>0.78873239436622622</v>
      </c>
      <c r="G17" s="22">
        <f>FINV(0.05,C17,C22)</f>
        <v>3.6337234675916301</v>
      </c>
      <c r="H17" s="22">
        <f>FINV(0.01,C17,C22)</f>
        <v>6.2262352803113821</v>
      </c>
      <c r="I17" s="6" t="str">
        <f>IF(F17&lt;G17,"tn",IF(F17&lt;H17,"*","**"))</f>
        <v>tn</v>
      </c>
      <c r="K17" s="45" t="s">
        <v>75</v>
      </c>
      <c r="L17" s="35">
        <f>G4</f>
        <v>0.79200000000000015</v>
      </c>
      <c r="M17" s="35">
        <f>G5</f>
        <v>0.88000000000000012</v>
      </c>
      <c r="N17" s="35">
        <f>G6</f>
        <v>0.6160000000000001</v>
      </c>
      <c r="O17" s="35">
        <f>SUM(L17:N17)</f>
        <v>2.2880000000000003</v>
      </c>
      <c r="P17" s="35">
        <f>AVERAGE(L17:N17)</f>
        <v>0.76266666666666671</v>
      </c>
      <c r="S17" s="144"/>
    </row>
    <row r="18" spans="2:19" ht="15" thickBot="1" x14ac:dyDescent="0.4">
      <c r="B18" s="27" t="s">
        <v>69</v>
      </c>
      <c r="C18" s="24">
        <f>L2-1</f>
        <v>8</v>
      </c>
      <c r="D18" s="25">
        <f>L8</f>
        <v>0.19618133333333354</v>
      </c>
      <c r="E18" s="25">
        <f t="shared" si="9"/>
        <v>2.4522666666666693E-2</v>
      </c>
      <c r="F18" s="25">
        <f>E18/E22</f>
        <v>3.2112676056338172</v>
      </c>
      <c r="G18" s="22">
        <f>FINV(0.05,C18,C22)</f>
        <v>2.5910961798744014</v>
      </c>
      <c r="H18" s="22">
        <f>FINV(0.01,C18,C22)</f>
        <v>3.8895721399261927</v>
      </c>
      <c r="I18" s="6" t="str">
        <f>IF(F18&lt;G18,"tn",IF(F18&lt;H18,"*","**"))</f>
        <v>*</v>
      </c>
      <c r="K18" s="45" t="s">
        <v>76</v>
      </c>
      <c r="L18" s="35">
        <f>G7</f>
        <v>0.79200000000000004</v>
      </c>
      <c r="M18" s="35">
        <f>G8</f>
        <v>0.88000000000000012</v>
      </c>
      <c r="N18" s="35">
        <f>G9</f>
        <v>0.96800000000000019</v>
      </c>
      <c r="O18" s="35">
        <f>SUM(L18:N18)</f>
        <v>2.6400000000000006</v>
      </c>
      <c r="P18" s="35">
        <f>AVERAGE(L18:N18)</f>
        <v>0.88000000000000023</v>
      </c>
    </row>
    <row r="19" spans="2:19" ht="15" thickBot="1" x14ac:dyDescent="0.4">
      <c r="B19" s="27" t="s">
        <v>87</v>
      </c>
      <c r="C19" s="24">
        <v>2</v>
      </c>
      <c r="D19" s="25">
        <f>L10</f>
        <v>5.3347555555555815E-2</v>
      </c>
      <c r="E19" s="25">
        <f t="shared" si="9"/>
        <v>2.6673777777777907E-2</v>
      </c>
      <c r="F19" s="25">
        <f>E19/E22</f>
        <v>3.4929577464789023</v>
      </c>
      <c r="G19" s="22">
        <f>FINV(0.05,C19,C22)</f>
        <v>3.6337234675916301</v>
      </c>
      <c r="H19" s="22">
        <f>FINV(0.01,C19,C22)</f>
        <v>6.2262352803113821</v>
      </c>
      <c r="I19" s="6" t="str">
        <f>IF(F19&lt;G19,"tn",IF(F19&lt;H19,"*","**"))</f>
        <v>tn</v>
      </c>
      <c r="K19" s="45" t="s">
        <v>77</v>
      </c>
      <c r="L19" s="35">
        <f>G10</f>
        <v>1.5840000000000001</v>
      </c>
      <c r="M19" s="35">
        <f>G11</f>
        <v>0.79200000000000015</v>
      </c>
      <c r="N19" s="35">
        <f>G12</f>
        <v>0.88000000000000012</v>
      </c>
      <c r="O19" s="35">
        <f>SUM(L19:N19)</f>
        <v>3.2560000000000002</v>
      </c>
      <c r="P19" s="35">
        <f>AVERAGE(L19:N19)</f>
        <v>1.0853333333333335</v>
      </c>
    </row>
    <row r="20" spans="2:19" ht="15" thickBot="1" x14ac:dyDescent="0.4">
      <c r="B20" s="27" t="s">
        <v>88</v>
      </c>
      <c r="C20" s="24">
        <v>2</v>
      </c>
      <c r="D20" s="25">
        <f>L11</f>
        <v>3.269688888888922E-2</v>
      </c>
      <c r="E20" s="25">
        <f t="shared" si="9"/>
        <v>1.634844444444461E-2</v>
      </c>
      <c r="F20" s="25">
        <f>E20/E22</f>
        <v>2.1408450704225643</v>
      </c>
      <c r="G20" s="22">
        <f>FINV(0.05,C20,C22)</f>
        <v>3.6337234675916301</v>
      </c>
      <c r="H20" s="22">
        <f>FINV(0.01,C20,C22)</f>
        <v>6.2262352803113821</v>
      </c>
      <c r="I20" s="6" t="str">
        <f>IF(F20&lt;G20,"tn",IF(F20&lt;H20,"*","**"))</f>
        <v>tn</v>
      </c>
      <c r="K20" s="45" t="s">
        <v>55</v>
      </c>
      <c r="L20" s="35">
        <f>SUM(L17:L19)</f>
        <v>3.1680000000000001</v>
      </c>
      <c r="M20" s="35">
        <f>SUM(M17:M19)</f>
        <v>2.5520000000000005</v>
      </c>
      <c r="N20" s="35">
        <f>SUM(N17:N19)</f>
        <v>2.4640000000000004</v>
      </c>
      <c r="O20" s="35">
        <f>SUM(O17:O19)</f>
        <v>8.1840000000000011</v>
      </c>
      <c r="P20" s="36"/>
    </row>
    <row r="21" spans="2:19" ht="15" thickBot="1" x14ac:dyDescent="0.4">
      <c r="B21" s="27" t="s">
        <v>89</v>
      </c>
      <c r="C21" s="24">
        <f>C19*C20</f>
        <v>4</v>
      </c>
      <c r="D21" s="25">
        <f>L12</f>
        <v>0.11013688888888851</v>
      </c>
      <c r="E21" s="25">
        <f t="shared" si="9"/>
        <v>2.7534222222222127E-2</v>
      </c>
      <c r="F21" s="25">
        <f>E21/E22</f>
        <v>3.6056338028169015</v>
      </c>
      <c r="G21" s="22">
        <f>FINV(0.05,C21,C22)</f>
        <v>3.0069172799243447</v>
      </c>
      <c r="H21" s="22">
        <f>FINV(0.01,C21,C22)</f>
        <v>4.772577999723211</v>
      </c>
      <c r="I21" s="6" t="str">
        <f>IF(F21&lt;G21,"tn",IF(F21&lt;H21,"*","**"))</f>
        <v>*</v>
      </c>
      <c r="K21" s="45" t="s">
        <v>78</v>
      </c>
      <c r="L21" s="35">
        <f>AVERAGE(L17:L19)</f>
        <v>1.056</v>
      </c>
      <c r="M21" s="35">
        <f>AVERAGE(M17:M19)</f>
        <v>0.85066666666666679</v>
      </c>
      <c r="N21" s="35">
        <f>AVERAGE(N17:N19)</f>
        <v>0.82133333333333347</v>
      </c>
      <c r="O21" s="36"/>
      <c r="P21" s="36"/>
    </row>
    <row r="22" spans="2:19" ht="15" thickBot="1" x14ac:dyDescent="0.4">
      <c r="B22" s="27" t="s">
        <v>70</v>
      </c>
      <c r="C22" s="24">
        <f>(L3-1)*(L2-1)</f>
        <v>16</v>
      </c>
      <c r="D22" s="25">
        <f>L9</f>
        <v>0.12218311111111069</v>
      </c>
      <c r="E22" s="25">
        <f t="shared" si="9"/>
        <v>7.6364444444444179E-3</v>
      </c>
      <c r="F22" s="28"/>
      <c r="G22" s="41"/>
      <c r="H22" s="53"/>
      <c r="I22" s="53"/>
    </row>
    <row r="23" spans="2:19" ht="15" thickBot="1" x14ac:dyDescent="0.4">
      <c r="B23" s="27" t="s">
        <v>55</v>
      </c>
      <c r="C23" s="24">
        <f>(L2*L3)-1</f>
        <v>26</v>
      </c>
      <c r="D23" s="25">
        <f>L6</f>
        <v>0.33041066666666685</v>
      </c>
      <c r="E23" s="40">
        <f t="shared" si="9"/>
        <v>1.2708102564102571E-2</v>
      </c>
      <c r="F23" s="28"/>
      <c r="G23" s="41"/>
      <c r="H23" s="53"/>
      <c r="I23" s="53"/>
    </row>
    <row r="25" spans="2:19" x14ac:dyDescent="0.35">
      <c r="B25" s="43" t="s">
        <v>94</v>
      </c>
      <c r="C25" s="44"/>
      <c r="D25" s="44"/>
      <c r="E25" s="44"/>
      <c r="K25" s="95" t="s">
        <v>99</v>
      </c>
    </row>
    <row r="26" spans="2:19" x14ac:dyDescent="0.35">
      <c r="B26" s="44" t="s">
        <v>95</v>
      </c>
      <c r="C26" s="44" t="s">
        <v>96</v>
      </c>
      <c r="D26" s="44"/>
      <c r="E26" s="44"/>
      <c r="K26" s="159" t="s">
        <v>107</v>
      </c>
      <c r="L26" s="159"/>
      <c r="M26" s="159"/>
      <c r="N26" s="159"/>
      <c r="O26" s="159"/>
      <c r="P26" s="159"/>
      <c r="Q26" s="159"/>
      <c r="R26" s="159"/>
    </row>
    <row r="27" spans="2:19" x14ac:dyDescent="0.35">
      <c r="C27" s="44">
        <f>5.03*(SQRT(E22/3))</f>
        <v>0.25377740721903241</v>
      </c>
      <c r="K27" s="159"/>
      <c r="L27" s="159"/>
      <c r="M27" s="159"/>
      <c r="N27" s="159"/>
      <c r="O27" s="159"/>
      <c r="P27" s="159"/>
      <c r="Q27" s="159"/>
      <c r="R27" s="159"/>
    </row>
    <row r="28" spans="2:19" x14ac:dyDescent="0.35">
      <c r="K28" s="159"/>
      <c r="L28" s="159"/>
      <c r="M28" s="159"/>
      <c r="N28" s="159"/>
      <c r="O28" s="159"/>
      <c r="P28" s="159"/>
      <c r="Q28" s="159"/>
      <c r="R28" s="159"/>
    </row>
    <row r="29" spans="2:19" x14ac:dyDescent="0.35">
      <c r="B29" s="51" t="s">
        <v>69</v>
      </c>
      <c r="C29" s="51" t="s">
        <v>78</v>
      </c>
      <c r="D29" s="51" t="s">
        <v>90</v>
      </c>
    </row>
    <row r="30" spans="2:19" x14ac:dyDescent="0.35">
      <c r="B30" s="5" t="s">
        <v>36</v>
      </c>
      <c r="C30" s="8">
        <f>H6</f>
        <v>0.20533333333333337</v>
      </c>
      <c r="D30" s="5" t="s">
        <v>101</v>
      </c>
      <c r="E30" s="55">
        <f>C30+C27</f>
        <v>0.45911074055236578</v>
      </c>
      <c r="H30">
        <v>0.82</v>
      </c>
      <c r="I30" t="s">
        <v>101</v>
      </c>
      <c r="J30" s="112">
        <f>H30+C27</f>
        <v>1.0737774072190325</v>
      </c>
    </row>
    <row r="31" spans="2:19" x14ac:dyDescent="0.35">
      <c r="B31" s="5" t="s">
        <v>37</v>
      </c>
      <c r="C31" s="8">
        <f>H7</f>
        <v>0.26400000000000001</v>
      </c>
      <c r="D31" s="5" t="s">
        <v>101</v>
      </c>
      <c r="H31">
        <v>0.88</v>
      </c>
      <c r="I31" t="s">
        <v>101</v>
      </c>
    </row>
    <row r="32" spans="2:19" x14ac:dyDescent="0.35">
      <c r="B32" s="5" t="s">
        <v>34</v>
      </c>
      <c r="C32" s="8">
        <f>H4</f>
        <v>0.26400000000000007</v>
      </c>
      <c r="D32" s="5" t="s">
        <v>101</v>
      </c>
      <c r="H32">
        <v>1.03</v>
      </c>
      <c r="I32" t="s">
        <v>101</v>
      </c>
    </row>
    <row r="33" spans="2:6" x14ac:dyDescent="0.35">
      <c r="B33" s="5" t="s">
        <v>41</v>
      </c>
      <c r="C33" s="8">
        <f>H11</f>
        <v>0.26400000000000007</v>
      </c>
      <c r="D33" s="5" t="s">
        <v>101</v>
      </c>
    </row>
    <row r="34" spans="2:6" x14ac:dyDescent="0.35">
      <c r="B34" s="5" t="s">
        <v>35</v>
      </c>
      <c r="C34" s="8">
        <f>H5</f>
        <v>0.29333333333333339</v>
      </c>
      <c r="D34" s="5" t="s">
        <v>106</v>
      </c>
    </row>
    <row r="35" spans="2:6" x14ac:dyDescent="0.35">
      <c r="B35" s="5" t="s">
        <v>38</v>
      </c>
      <c r="C35" s="8">
        <f>H8</f>
        <v>0.29333333333333339</v>
      </c>
      <c r="D35" s="5" t="s">
        <v>106</v>
      </c>
    </row>
    <row r="36" spans="2:6" x14ac:dyDescent="0.35">
      <c r="B36" s="5" t="s">
        <v>42</v>
      </c>
      <c r="C36" s="8">
        <f>H12</f>
        <v>0.29333333333333339</v>
      </c>
      <c r="D36" s="5" t="s">
        <v>106</v>
      </c>
    </row>
    <row r="37" spans="2:6" x14ac:dyDescent="0.35">
      <c r="B37" s="5" t="s">
        <v>39</v>
      </c>
      <c r="C37" s="8">
        <f>H9</f>
        <v>0.32266666666666671</v>
      </c>
      <c r="D37" s="5" t="s">
        <v>106</v>
      </c>
    </row>
    <row r="38" spans="2:6" x14ac:dyDescent="0.35">
      <c r="B38" s="5" t="s">
        <v>40</v>
      </c>
      <c r="C38" s="8">
        <f>H10</f>
        <v>0.52800000000000002</v>
      </c>
      <c r="D38" s="5" t="s">
        <v>102</v>
      </c>
      <c r="E38" s="55">
        <f>C38+C27</f>
        <v>0.78177740721903244</v>
      </c>
      <c r="F38" s="55">
        <f>C38-C27</f>
        <v>0.27422259278096761</v>
      </c>
    </row>
  </sheetData>
  <mergeCells count="8">
    <mergeCell ref="B13:C13"/>
    <mergeCell ref="B2:B3"/>
    <mergeCell ref="C2:C3"/>
    <mergeCell ref="K26:R28"/>
    <mergeCell ref="I2:I3"/>
    <mergeCell ref="D2:F2"/>
    <mergeCell ref="G2:G3"/>
    <mergeCell ref="H2:H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9"/>
  <sheetViews>
    <sheetView topLeftCell="A18" zoomScale="85" zoomScaleNormal="85" workbookViewId="0">
      <selection activeCell="G9" sqref="G9"/>
    </sheetView>
  </sheetViews>
  <sheetFormatPr defaultRowHeight="14.5" x14ac:dyDescent="0.35"/>
  <cols>
    <col min="3" max="3" width="14.6328125" customWidth="1"/>
    <col min="9" max="9" width="10.81640625" customWidth="1"/>
  </cols>
  <sheetData>
    <row r="1" spans="2:16" ht="15" thickBot="1" x14ac:dyDescent="0.4"/>
    <row r="2" spans="2:16" ht="15" thickBot="1" x14ac:dyDescent="0.4">
      <c r="B2" s="152" t="s">
        <v>0</v>
      </c>
      <c r="C2" s="152" t="s">
        <v>1</v>
      </c>
      <c r="D2" s="154" t="s">
        <v>2</v>
      </c>
      <c r="E2" s="166"/>
      <c r="F2" s="155"/>
      <c r="G2" s="152" t="s">
        <v>55</v>
      </c>
      <c r="H2" s="152" t="s">
        <v>78</v>
      </c>
      <c r="I2" s="146" t="s">
        <v>98</v>
      </c>
      <c r="K2" s="23" t="s">
        <v>56</v>
      </c>
      <c r="L2" s="6">
        <v>9</v>
      </c>
    </row>
    <row r="3" spans="2:16" ht="15" thickBot="1" x14ac:dyDescent="0.4">
      <c r="B3" s="153"/>
      <c r="C3" s="153"/>
      <c r="D3" s="90" t="s">
        <v>3</v>
      </c>
      <c r="E3" s="90" t="s">
        <v>4</v>
      </c>
      <c r="F3" s="90" t="s">
        <v>5</v>
      </c>
      <c r="G3" s="153"/>
      <c r="H3" s="153"/>
      <c r="I3" s="147"/>
      <c r="K3" s="23" t="s">
        <v>57</v>
      </c>
      <c r="L3" s="6">
        <v>3</v>
      </c>
    </row>
    <row r="4" spans="2:16" ht="16" thickBot="1" x14ac:dyDescent="0.4">
      <c r="B4" s="1">
        <v>1</v>
      </c>
      <c r="C4" s="42" t="s">
        <v>6</v>
      </c>
      <c r="D4" s="96">
        <v>5.0860000000000003</v>
      </c>
      <c r="E4" s="96">
        <v>4.2169999999999996</v>
      </c>
      <c r="F4" s="96">
        <v>5.9560000000000004</v>
      </c>
      <c r="G4" s="96">
        <f>SUM(D4:F4)</f>
        <v>15.259</v>
      </c>
      <c r="H4" s="96">
        <f>AVERAGE(D4:F4)</f>
        <v>5.0863333333333332</v>
      </c>
      <c r="I4" s="63">
        <f>STDEV(D4:F4)</f>
        <v>0.86950004792026037</v>
      </c>
    </row>
    <row r="5" spans="2:16" ht="16" thickBot="1" x14ac:dyDescent="0.4">
      <c r="B5" s="1">
        <v>2</v>
      </c>
      <c r="C5" s="42" t="s">
        <v>7</v>
      </c>
      <c r="D5" s="96">
        <v>4.2169999999999996</v>
      </c>
      <c r="E5" s="96">
        <v>6.391</v>
      </c>
      <c r="F5" s="96">
        <v>4.6520000000000001</v>
      </c>
      <c r="G5" s="96">
        <f t="shared" ref="G5:G12" si="0">SUM(D5:F5)</f>
        <v>15.260000000000002</v>
      </c>
      <c r="H5" s="96">
        <f t="shared" ref="H5:H12" si="1">AVERAGE(D5:F5)</f>
        <v>5.0866666666666669</v>
      </c>
      <c r="I5" s="63">
        <f t="shared" ref="I5:I12" si="2">STDEV(D5:F5)</f>
        <v>1.1503348787780565</v>
      </c>
      <c r="K5" s="23" t="s">
        <v>58</v>
      </c>
      <c r="L5" s="22">
        <f>(G13^2)/(L2*L3)</f>
        <v>876.73986848148149</v>
      </c>
    </row>
    <row r="6" spans="2:16" ht="16" thickBot="1" x14ac:dyDescent="0.4">
      <c r="B6" s="1">
        <v>3</v>
      </c>
      <c r="C6" s="42" t="s">
        <v>8</v>
      </c>
      <c r="D6" s="96">
        <v>3.782</v>
      </c>
      <c r="E6" s="96">
        <v>4.2169999999999996</v>
      </c>
      <c r="F6" s="96">
        <v>5.0860000000000003</v>
      </c>
      <c r="G6" s="96">
        <f t="shared" si="0"/>
        <v>13.085000000000001</v>
      </c>
      <c r="H6" s="96">
        <f t="shared" si="1"/>
        <v>4.3616666666666672</v>
      </c>
      <c r="I6" s="63">
        <f t="shared" si="2"/>
        <v>0.66392795793921189</v>
      </c>
      <c r="K6" s="23" t="s">
        <v>59</v>
      </c>
      <c r="L6" s="22">
        <f>SUMSQ(D4:F12)-L5</f>
        <v>155.85770851851851</v>
      </c>
    </row>
    <row r="7" spans="2:16" ht="16" thickBot="1" x14ac:dyDescent="0.4">
      <c r="B7" s="1">
        <v>4</v>
      </c>
      <c r="C7" s="42" t="s">
        <v>9</v>
      </c>
      <c r="D7" s="96">
        <v>2.9129999999999998</v>
      </c>
      <c r="E7" s="96">
        <v>4.2169999999999996</v>
      </c>
      <c r="F7" s="96">
        <v>3.782</v>
      </c>
      <c r="G7" s="96">
        <f t="shared" si="0"/>
        <v>10.911999999999999</v>
      </c>
      <c r="H7" s="96">
        <f t="shared" si="1"/>
        <v>3.6373333333333329</v>
      </c>
      <c r="I7" s="63">
        <f t="shared" si="2"/>
        <v>0.66392795793921455</v>
      </c>
      <c r="K7" s="23" t="s">
        <v>60</v>
      </c>
      <c r="L7" s="22">
        <f>(SUMSQ(D13:F13)/9)-L5</f>
        <v>4.29747962962972</v>
      </c>
    </row>
    <row r="8" spans="2:16" ht="16" thickBot="1" x14ac:dyDescent="0.4">
      <c r="B8" s="1">
        <v>5</v>
      </c>
      <c r="C8" s="42" t="s">
        <v>10</v>
      </c>
      <c r="D8" s="96">
        <v>2.0430000000000001</v>
      </c>
      <c r="E8" s="96">
        <v>3.347</v>
      </c>
      <c r="F8" s="96">
        <v>2.9129999999999998</v>
      </c>
      <c r="G8" s="96">
        <f t="shared" si="0"/>
        <v>8.3030000000000008</v>
      </c>
      <c r="H8" s="96">
        <f t="shared" si="1"/>
        <v>2.7676666666666669</v>
      </c>
      <c r="I8" s="63">
        <f t="shared" si="2"/>
        <v>0.66403714755526289</v>
      </c>
      <c r="K8" s="23" t="s">
        <v>61</v>
      </c>
      <c r="L8" s="22">
        <f>(SUMSQ(G4:G12)/L3)-L5</f>
        <v>143.88795251851866</v>
      </c>
    </row>
    <row r="9" spans="2:16" ht="16" thickBot="1" x14ac:dyDescent="0.4">
      <c r="B9" s="1">
        <v>6</v>
      </c>
      <c r="C9" s="42" t="s">
        <v>11</v>
      </c>
      <c r="D9" s="96">
        <v>10.739000000000001</v>
      </c>
      <c r="E9" s="96">
        <v>11.608000000000001</v>
      </c>
      <c r="F9" s="96">
        <v>11.173</v>
      </c>
      <c r="G9" s="96">
        <f t="shared" si="0"/>
        <v>33.520000000000003</v>
      </c>
      <c r="H9" s="96">
        <f t="shared" si="1"/>
        <v>11.173333333333334</v>
      </c>
      <c r="I9" s="63">
        <f t="shared" si="2"/>
        <v>0.4345000958956548</v>
      </c>
      <c r="K9" s="37" t="s">
        <v>62</v>
      </c>
      <c r="L9" s="38">
        <f>L6-L7-L8</f>
        <v>7.6722763703701276</v>
      </c>
    </row>
    <row r="10" spans="2:16" ht="16" thickBot="1" x14ac:dyDescent="0.4">
      <c r="B10" s="1">
        <v>7</v>
      </c>
      <c r="C10" s="42" t="s">
        <v>12</v>
      </c>
      <c r="D10" s="96">
        <v>6.8259999999999996</v>
      </c>
      <c r="E10" s="96">
        <v>5.9560000000000004</v>
      </c>
      <c r="F10" s="96">
        <v>8.1300000000000008</v>
      </c>
      <c r="G10" s="96">
        <f t="shared" si="0"/>
        <v>20.911999999999999</v>
      </c>
      <c r="H10" s="96">
        <f t="shared" si="1"/>
        <v>6.9706666666666663</v>
      </c>
      <c r="I10" s="63">
        <f t="shared" si="2"/>
        <v>1.0941962042217785</v>
      </c>
      <c r="K10" s="23" t="s">
        <v>79</v>
      </c>
      <c r="L10" s="22">
        <f>(SUMSQ(O17:O19)/L2)-L5</f>
        <v>11.105616518518559</v>
      </c>
    </row>
    <row r="11" spans="2:16" ht="16" thickBot="1" x14ac:dyDescent="0.4">
      <c r="B11" s="1">
        <v>8</v>
      </c>
      <c r="C11" s="42" t="s">
        <v>13</v>
      </c>
      <c r="D11" s="96">
        <v>4.6520000000000001</v>
      </c>
      <c r="E11" s="96">
        <v>6.391</v>
      </c>
      <c r="F11" s="96">
        <v>5.5209999999999999</v>
      </c>
      <c r="G11" s="96">
        <f t="shared" si="0"/>
        <v>16.564</v>
      </c>
      <c r="H11" s="96">
        <f t="shared" si="1"/>
        <v>5.5213333333333336</v>
      </c>
      <c r="I11" s="63">
        <f t="shared" si="2"/>
        <v>0.86950004792025637</v>
      </c>
      <c r="K11" s="23" t="s">
        <v>80</v>
      </c>
      <c r="L11" s="22">
        <f>(SUMSQ(L20:N20)/9)-L5</f>
        <v>42.016534518518711</v>
      </c>
    </row>
    <row r="12" spans="2:16" ht="16" thickBot="1" x14ac:dyDescent="0.4">
      <c r="B12" s="1">
        <v>9</v>
      </c>
      <c r="C12" s="42" t="s">
        <v>14</v>
      </c>
      <c r="D12" s="96">
        <v>5.9560000000000004</v>
      </c>
      <c r="E12" s="96">
        <v>7.26</v>
      </c>
      <c r="F12" s="96">
        <v>6.8259999999999996</v>
      </c>
      <c r="G12" s="96">
        <f t="shared" si="0"/>
        <v>20.042000000000002</v>
      </c>
      <c r="H12" s="96">
        <f t="shared" si="1"/>
        <v>6.6806666666666672</v>
      </c>
      <c r="I12" s="63">
        <f t="shared" si="2"/>
        <v>0.66403714755526511</v>
      </c>
      <c r="K12" s="23" t="s">
        <v>81</v>
      </c>
      <c r="L12" s="22">
        <f>L8-L10-L11</f>
        <v>90.76580148148139</v>
      </c>
    </row>
    <row r="13" spans="2:16" x14ac:dyDescent="0.35">
      <c r="B13" s="163" t="s">
        <v>55</v>
      </c>
      <c r="C13" s="154"/>
      <c r="D13" s="96">
        <f>SUM(D4:D12)</f>
        <v>46.214000000000006</v>
      </c>
      <c r="E13" s="96">
        <f>SUM(E4:E12)</f>
        <v>53.603999999999999</v>
      </c>
      <c r="F13" s="96">
        <f>SUM(F4:F12)</f>
        <v>54.039000000000001</v>
      </c>
      <c r="G13" s="96">
        <f>SUM(G4:G12)</f>
        <v>153.857</v>
      </c>
      <c r="H13" s="29"/>
      <c r="I13" s="68"/>
    </row>
    <row r="15" spans="2:16" ht="15" thickBot="1" x14ac:dyDescent="0.4">
      <c r="B15" s="34" t="s">
        <v>82</v>
      </c>
      <c r="D15" s="39" t="s">
        <v>86</v>
      </c>
      <c r="E15" s="39" t="s">
        <v>83</v>
      </c>
      <c r="F15" s="39" t="s">
        <v>84</v>
      </c>
      <c r="G15" s="39" t="s">
        <v>85</v>
      </c>
      <c r="K15" s="33" t="s">
        <v>71</v>
      </c>
      <c r="L15" s="34"/>
    </row>
    <row r="16" spans="2:16" ht="15" thickBot="1" x14ac:dyDescent="0.4">
      <c r="B16" s="26" t="s">
        <v>63</v>
      </c>
      <c r="C16" s="26" t="s">
        <v>64</v>
      </c>
      <c r="D16" s="26" t="s">
        <v>65</v>
      </c>
      <c r="E16" s="26" t="s">
        <v>66</v>
      </c>
      <c r="F16" s="26" t="s">
        <v>67</v>
      </c>
      <c r="G16" s="26" t="s">
        <v>91</v>
      </c>
      <c r="H16" s="26" t="s">
        <v>97</v>
      </c>
      <c r="I16" s="26" t="s">
        <v>90</v>
      </c>
      <c r="K16" s="90" t="s">
        <v>69</v>
      </c>
      <c r="L16" s="90" t="s">
        <v>72</v>
      </c>
      <c r="M16" s="90" t="s">
        <v>73</v>
      </c>
      <c r="N16" s="90" t="s">
        <v>74</v>
      </c>
      <c r="O16" s="90" t="s">
        <v>55</v>
      </c>
      <c r="P16" s="90" t="s">
        <v>78</v>
      </c>
    </row>
    <row r="17" spans="2:18" ht="15" thickBot="1" x14ac:dyDescent="0.4">
      <c r="B17" s="27" t="s">
        <v>68</v>
      </c>
      <c r="C17" s="24">
        <f>L3-1</f>
        <v>2</v>
      </c>
      <c r="D17" s="25">
        <f>L7</f>
        <v>4.29747962962972</v>
      </c>
      <c r="E17" s="25">
        <f t="shared" ref="E17:E23" si="3">D17/C17</f>
        <v>2.14873981481486</v>
      </c>
      <c r="F17" s="25">
        <f>E17/E22</f>
        <v>4.4810477852193431</v>
      </c>
      <c r="G17" s="22">
        <f>FINV(0.05,C17,C22)</f>
        <v>3.6337234675916301</v>
      </c>
      <c r="H17" s="22">
        <f>FINV(0.01,C17,C22)</f>
        <v>6.2262352803113821</v>
      </c>
      <c r="I17" s="6" t="str">
        <f>IF(F17&lt;G17,"tn",IF(F17&lt;H17,"*","**"))</f>
        <v>*</v>
      </c>
      <c r="K17" s="90" t="s">
        <v>75</v>
      </c>
      <c r="L17" s="35">
        <f>G4</f>
        <v>15.259</v>
      </c>
      <c r="M17" s="35">
        <f>G5</f>
        <v>15.260000000000002</v>
      </c>
      <c r="N17" s="35">
        <f>G6</f>
        <v>13.085000000000001</v>
      </c>
      <c r="O17" s="35">
        <f>SUM(L17:N17)</f>
        <v>43.603999999999999</v>
      </c>
      <c r="P17" s="35">
        <f>AVERAGE(L17:N17)</f>
        <v>14.534666666666666</v>
      </c>
    </row>
    <row r="18" spans="2:18" ht="15" thickBot="1" x14ac:dyDescent="0.4">
      <c r="B18" s="27" t="s">
        <v>69</v>
      </c>
      <c r="C18" s="24">
        <f>L2-1</f>
        <v>8</v>
      </c>
      <c r="D18" s="25">
        <f>L8</f>
        <v>143.88795251851866</v>
      </c>
      <c r="E18" s="25">
        <f t="shared" si="3"/>
        <v>17.985994064814832</v>
      </c>
      <c r="F18" s="25">
        <f>E18/E22</f>
        <v>37.508542594791116</v>
      </c>
      <c r="G18" s="22">
        <f>FINV(0.05,C18,C22)</f>
        <v>2.5910961798744014</v>
      </c>
      <c r="H18" s="22">
        <f>FINV(0.01,C18,C22)</f>
        <v>3.8895721399261927</v>
      </c>
      <c r="I18" s="6" t="str">
        <f>IF(F18&lt;G18,"tn",IF(F18&lt;H18,"*","**"))</f>
        <v>**</v>
      </c>
      <c r="K18" s="90" t="s">
        <v>76</v>
      </c>
      <c r="L18" s="35">
        <f>G7</f>
        <v>10.911999999999999</v>
      </c>
      <c r="M18" s="35">
        <f>G8</f>
        <v>8.3030000000000008</v>
      </c>
      <c r="N18" s="35">
        <f>G9</f>
        <v>33.520000000000003</v>
      </c>
      <c r="O18" s="35">
        <f>SUM(L18:N18)</f>
        <v>52.734999999999999</v>
      </c>
      <c r="P18" s="35">
        <f>AVERAGE(L18:N18)</f>
        <v>17.578333333333333</v>
      </c>
    </row>
    <row r="19" spans="2:18" ht="15" thickBot="1" x14ac:dyDescent="0.4">
      <c r="B19" s="27" t="s">
        <v>87</v>
      </c>
      <c r="C19" s="24">
        <v>2</v>
      </c>
      <c r="D19" s="25">
        <f>L10</f>
        <v>11.105616518518559</v>
      </c>
      <c r="E19" s="25">
        <f t="shared" si="3"/>
        <v>5.5528082592592796</v>
      </c>
      <c r="F19" s="25">
        <f>E19/E22</f>
        <v>11.57999632172562</v>
      </c>
      <c r="G19" s="22">
        <f>FINV(0.05,C19,C22)</f>
        <v>3.6337234675916301</v>
      </c>
      <c r="H19" s="22">
        <f>FINV(0.01,C19,C22)</f>
        <v>6.2262352803113821</v>
      </c>
      <c r="I19" s="6" t="str">
        <f>IF(F19&lt;G19,"tn",IF(F19&lt;H19,"*","**"))</f>
        <v>**</v>
      </c>
      <c r="K19" s="90" t="s">
        <v>77</v>
      </c>
      <c r="L19" s="35">
        <f>G10</f>
        <v>20.911999999999999</v>
      </c>
      <c r="M19" s="35">
        <f>G11</f>
        <v>16.564</v>
      </c>
      <c r="N19" s="35">
        <f>G12</f>
        <v>20.042000000000002</v>
      </c>
      <c r="O19" s="35">
        <f>SUM(L19:N19)</f>
        <v>57.518000000000001</v>
      </c>
      <c r="P19" s="35">
        <f>AVERAGE(L19:N19)</f>
        <v>19.172666666666668</v>
      </c>
    </row>
    <row r="20" spans="2:18" ht="15" thickBot="1" x14ac:dyDescent="0.4">
      <c r="B20" s="27" t="s">
        <v>88</v>
      </c>
      <c r="C20" s="24">
        <v>2</v>
      </c>
      <c r="D20" s="25">
        <f>L11</f>
        <v>42.016534518518711</v>
      </c>
      <c r="E20" s="25">
        <f t="shared" si="3"/>
        <v>21.008267259259355</v>
      </c>
      <c r="F20" s="25">
        <f>E20/E22</f>
        <v>43.811283629754584</v>
      </c>
      <c r="G20" s="22">
        <f>FINV(0.05,C20,C22)</f>
        <v>3.6337234675916301</v>
      </c>
      <c r="H20" s="22">
        <f>FINV(0.01,C20,C22)</f>
        <v>6.2262352803113821</v>
      </c>
      <c r="I20" s="6" t="str">
        <f>IF(F20&lt;G20,"tn",IF(F20&lt;H20,"*","**"))</f>
        <v>**</v>
      </c>
      <c r="K20" s="90" t="s">
        <v>55</v>
      </c>
      <c r="L20" s="35">
        <f>SUM(L17:L19)</f>
        <v>47.082999999999998</v>
      </c>
      <c r="M20" s="35">
        <f>SUM(M17:M19)</f>
        <v>40.127000000000002</v>
      </c>
      <c r="N20" s="35">
        <f>SUM(N17:N19)</f>
        <v>66.647000000000006</v>
      </c>
      <c r="O20" s="35">
        <f>SUM(O17:O19)</f>
        <v>153.857</v>
      </c>
      <c r="P20" s="36"/>
    </row>
    <row r="21" spans="2:18" ht="15" thickBot="1" x14ac:dyDescent="0.4">
      <c r="B21" s="27" t="s">
        <v>89</v>
      </c>
      <c r="C21" s="24">
        <f>C19*C20</f>
        <v>4</v>
      </c>
      <c r="D21" s="25">
        <f>L12</f>
        <v>90.76580148148139</v>
      </c>
      <c r="E21" s="25">
        <f t="shared" si="3"/>
        <v>22.691450370370347</v>
      </c>
      <c r="F21" s="25">
        <f>E21/E22</f>
        <v>47.321445213842132</v>
      </c>
      <c r="G21" s="22">
        <f>FINV(0.05,C21,C22)</f>
        <v>3.0069172799243447</v>
      </c>
      <c r="H21" s="22">
        <f>FINV(0.01,C21,C22)</f>
        <v>4.772577999723211</v>
      </c>
      <c r="I21" s="6" t="str">
        <f>IF(F21&lt;G21,"tn",IF(F21&lt;H21,"*","**"))</f>
        <v>**</v>
      </c>
      <c r="K21" s="90" t="s">
        <v>78</v>
      </c>
      <c r="L21" s="35">
        <f>AVERAGE(L17:L19)</f>
        <v>15.694333333333333</v>
      </c>
      <c r="M21" s="35">
        <f>AVERAGE(M17:M19)</f>
        <v>13.375666666666667</v>
      </c>
      <c r="N21" s="35">
        <f>AVERAGE(N17:N19)</f>
        <v>22.215666666666667</v>
      </c>
      <c r="O21" s="36"/>
      <c r="P21" s="36"/>
    </row>
    <row r="22" spans="2:18" ht="15" thickBot="1" x14ac:dyDescent="0.4">
      <c r="B22" s="27" t="s">
        <v>70</v>
      </c>
      <c r="C22" s="24">
        <f>(L3-1)*(L2-1)</f>
        <v>16</v>
      </c>
      <c r="D22" s="25">
        <f>L9</f>
        <v>7.6722763703701276</v>
      </c>
      <c r="E22" s="25">
        <f t="shared" si="3"/>
        <v>0.47951727314813297</v>
      </c>
      <c r="F22" s="28"/>
      <c r="G22" s="41"/>
      <c r="H22" s="53"/>
      <c r="I22" s="53"/>
    </row>
    <row r="23" spans="2:18" ht="15" thickBot="1" x14ac:dyDescent="0.4">
      <c r="B23" s="27" t="s">
        <v>55</v>
      </c>
      <c r="C23" s="24">
        <f>(L2*L3)-1</f>
        <v>26</v>
      </c>
      <c r="D23" s="25">
        <f>L6</f>
        <v>155.85770851851851</v>
      </c>
      <c r="E23" s="40">
        <f t="shared" si="3"/>
        <v>5.9945272507122507</v>
      </c>
      <c r="F23" s="28"/>
      <c r="G23" s="41"/>
      <c r="H23" s="53"/>
      <c r="I23" s="53"/>
    </row>
    <row r="24" spans="2:18" x14ac:dyDescent="0.35">
      <c r="K24" s="95" t="s">
        <v>99</v>
      </c>
    </row>
    <row r="25" spans="2:18" ht="14.5" customHeight="1" x14ac:dyDescent="0.35">
      <c r="B25" s="43" t="s">
        <v>94</v>
      </c>
      <c r="C25" s="44"/>
      <c r="D25" s="44"/>
      <c r="E25" s="44"/>
      <c r="K25" s="159" t="s">
        <v>108</v>
      </c>
      <c r="L25" s="159"/>
      <c r="M25" s="159"/>
      <c r="N25" s="159"/>
      <c r="O25" s="159"/>
      <c r="P25" s="159"/>
      <c r="Q25" s="159"/>
      <c r="R25" s="159"/>
    </row>
    <row r="26" spans="2:18" ht="14.5" customHeight="1" x14ac:dyDescent="0.35">
      <c r="B26" s="44" t="s">
        <v>95</v>
      </c>
      <c r="C26" s="44" t="s">
        <v>96</v>
      </c>
      <c r="D26" s="44"/>
      <c r="E26" s="44"/>
      <c r="K26" s="159"/>
      <c r="L26" s="159"/>
      <c r="M26" s="159"/>
      <c r="N26" s="159"/>
      <c r="O26" s="159"/>
      <c r="P26" s="159"/>
      <c r="Q26" s="159"/>
      <c r="R26" s="159"/>
    </row>
    <row r="27" spans="2:18" x14ac:dyDescent="0.35">
      <c r="C27" s="44">
        <f>5.03*(SQRT(E22/3))</f>
        <v>2.0109880304793464</v>
      </c>
      <c r="K27" s="159"/>
      <c r="L27" s="159"/>
      <c r="M27" s="159"/>
      <c r="N27" s="159"/>
      <c r="O27" s="159"/>
      <c r="P27" s="159"/>
      <c r="Q27" s="159"/>
      <c r="R27" s="159"/>
    </row>
    <row r="28" spans="2:18" ht="14.5" customHeight="1" x14ac:dyDescent="0.35">
      <c r="K28" s="159"/>
      <c r="L28" s="159"/>
      <c r="M28" s="159"/>
      <c r="N28" s="159"/>
      <c r="O28" s="159"/>
      <c r="P28" s="159"/>
      <c r="Q28" s="159"/>
      <c r="R28" s="159"/>
    </row>
    <row r="29" spans="2:18" x14ac:dyDescent="0.35">
      <c r="K29" s="159"/>
      <c r="L29" s="159"/>
      <c r="M29" s="159"/>
      <c r="N29" s="159"/>
      <c r="O29" s="159"/>
      <c r="P29" s="159"/>
      <c r="Q29" s="159"/>
      <c r="R29" s="159"/>
    </row>
    <row r="30" spans="2:18" x14ac:dyDescent="0.35">
      <c r="B30" s="90" t="s">
        <v>69</v>
      </c>
      <c r="C30" s="90" t="s">
        <v>78</v>
      </c>
      <c r="D30" s="89" t="s">
        <v>90</v>
      </c>
    </row>
    <row r="31" spans="2:18" x14ac:dyDescent="0.35">
      <c r="B31" s="5" t="s">
        <v>38</v>
      </c>
      <c r="C31" s="96">
        <f>H8</f>
        <v>2.7676666666666669</v>
      </c>
      <c r="D31" s="5" t="s">
        <v>101</v>
      </c>
      <c r="E31" s="97">
        <f>C31+C27</f>
        <v>4.7786546971460133</v>
      </c>
      <c r="I31">
        <v>14.53</v>
      </c>
      <c r="J31" t="s">
        <v>101</v>
      </c>
      <c r="K31" s="112">
        <f>I31+C27</f>
        <v>16.540988030479348</v>
      </c>
    </row>
    <row r="32" spans="2:18" x14ac:dyDescent="0.35">
      <c r="B32" s="5" t="s">
        <v>37</v>
      </c>
      <c r="C32" s="96">
        <f>H7</f>
        <v>3.6373333333333329</v>
      </c>
      <c r="D32" s="5" t="s">
        <v>106</v>
      </c>
      <c r="I32">
        <v>17.579999999999998</v>
      </c>
      <c r="J32" t="s">
        <v>102</v>
      </c>
      <c r="K32" s="112">
        <f>I32+C27</f>
        <v>19.590988030479345</v>
      </c>
      <c r="L32" s="112">
        <f>I32-C27</f>
        <v>15.569011969520652</v>
      </c>
    </row>
    <row r="33" spans="2:10" x14ac:dyDescent="0.35">
      <c r="B33" s="5" t="s">
        <v>36</v>
      </c>
      <c r="C33" s="96">
        <f>H6</f>
        <v>4.3616666666666672</v>
      </c>
      <c r="D33" s="5" t="s">
        <v>106</v>
      </c>
      <c r="I33">
        <v>19.170000000000002</v>
      </c>
      <c r="J33" t="s">
        <v>102</v>
      </c>
    </row>
    <row r="34" spans="2:10" x14ac:dyDescent="0.35">
      <c r="B34" s="5" t="s">
        <v>34</v>
      </c>
      <c r="C34" s="96">
        <f>H4</f>
        <v>5.0863333333333332</v>
      </c>
      <c r="D34" s="5" t="s">
        <v>102</v>
      </c>
      <c r="E34" s="97">
        <f>C34+C27</f>
        <v>7.0973213638126795</v>
      </c>
      <c r="F34" s="97">
        <f>C34-C27</f>
        <v>3.0753453028539868</v>
      </c>
    </row>
    <row r="35" spans="2:10" x14ac:dyDescent="0.35">
      <c r="B35" s="5" t="s">
        <v>35</v>
      </c>
      <c r="C35" s="96">
        <f>H5</f>
        <v>5.0866666666666669</v>
      </c>
      <c r="D35" s="5" t="s">
        <v>102</v>
      </c>
    </row>
    <row r="36" spans="2:10" x14ac:dyDescent="0.35">
      <c r="B36" s="5" t="s">
        <v>41</v>
      </c>
      <c r="C36" s="96">
        <f>H11</f>
        <v>5.5213333333333336</v>
      </c>
      <c r="D36" s="5" t="s">
        <v>102</v>
      </c>
    </row>
    <row r="37" spans="2:10" x14ac:dyDescent="0.35">
      <c r="B37" s="5" t="s">
        <v>42</v>
      </c>
      <c r="C37" s="96">
        <f>H12</f>
        <v>6.6806666666666672</v>
      </c>
      <c r="D37" s="5" t="s">
        <v>102</v>
      </c>
    </row>
    <row r="38" spans="2:10" x14ac:dyDescent="0.35">
      <c r="B38" s="5" t="s">
        <v>40</v>
      </c>
      <c r="C38" s="96">
        <f>H10</f>
        <v>6.9706666666666663</v>
      </c>
      <c r="D38" s="5" t="s">
        <v>102</v>
      </c>
    </row>
    <row r="39" spans="2:10" x14ac:dyDescent="0.35">
      <c r="B39" s="5" t="s">
        <v>39</v>
      </c>
      <c r="C39" s="96">
        <f>H9</f>
        <v>11.173333333333334</v>
      </c>
      <c r="D39" s="5" t="s">
        <v>104</v>
      </c>
      <c r="F39" s="97">
        <f>C39-C27</f>
        <v>9.1623453028539874</v>
      </c>
    </row>
  </sheetData>
  <mergeCells count="8">
    <mergeCell ref="B13:C13"/>
    <mergeCell ref="B2:B3"/>
    <mergeCell ref="C2:C3"/>
    <mergeCell ref="K25:R29"/>
    <mergeCell ref="I2:I3"/>
    <mergeCell ref="D2:F2"/>
    <mergeCell ref="G2:G3"/>
    <mergeCell ref="H2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Uji Tekstur</vt:lpstr>
      <vt:lpstr>Uji Overrun</vt:lpstr>
      <vt:lpstr>Uji Warna L</vt:lpstr>
      <vt:lpstr>Uji Warna a</vt:lpstr>
      <vt:lpstr>Uji Warna b</vt:lpstr>
      <vt:lpstr>Uji Melting</vt:lpstr>
      <vt:lpstr>Uji TPT</vt:lpstr>
      <vt:lpstr>Uji Vit C</vt:lpstr>
      <vt:lpstr>Uji Aktivitas Antioksidan</vt:lpstr>
      <vt:lpstr>Terbaik</vt:lpstr>
      <vt:lpstr>Orlep Warna</vt:lpstr>
      <vt:lpstr>Orlep Tekstur</vt:lpstr>
      <vt:lpstr>Orlep Aroma</vt:lpstr>
      <vt:lpstr>Orlep Rasa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2025-01-01T13:41:03Z</dcterms:created>
  <dcterms:modified xsi:type="dcterms:W3CDTF">2025-04-24T06:28:05Z</dcterms:modified>
</cp:coreProperties>
</file>